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20" windowHeight="12660" activeTab="0"/>
  </bookViews>
  <sheets>
    <sheet name="Протокол" sheetId="1" r:id="rId1"/>
    <sheet name="Шаблон ФСТ" sheetId="2" r:id="rId2"/>
    <sheet name="Шаблон РЭК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123Graph_AGRAPH1" hidden="1">'[5]на 1 тут'!#REF!</definedName>
    <definedName name="__123Graph_AGRAPH2" hidden="1">'[5]на 1 тут'!#REF!</definedName>
    <definedName name="__123Graph_BGRAPH1" hidden="1">'[5]на 1 тут'!#REF!</definedName>
    <definedName name="__123Graph_BGRAPH2" hidden="1">'[5]на 1 тут'!#REF!</definedName>
    <definedName name="__123Graph_CGRAPH1" hidden="1">'[5]на 1 тут'!#REF!</definedName>
    <definedName name="__123Graph_CGRAPH2" hidden="1">'[5]на 1 тут'!#REF!</definedName>
    <definedName name="__123Graph_LBL_AGRAPH1" hidden="1">'[5]на 1 тут'!#REF!</definedName>
    <definedName name="__123Graph_XGRAPH1" hidden="1">'[5]на 1 тут'!#REF!</definedName>
    <definedName name="__123Graph_XGRAPH2" hidden="1">'[5]на 1 тут'!#REF!</definedName>
    <definedName name="god">'[3]Титульный'!$F$8</definedName>
    <definedName name="org">'[3]Титульный'!$F$18</definedName>
    <definedName name="P1_dip" hidden="1">'[6]FST5'!$G$167:$G$172,'[6]FST5'!$G$174:$G$175,'[6]FST5'!$G$177:$G$180,'[6]FST5'!$G$182,'[6]FST5'!$G$184:$G$188,'[6]FST5'!$G$190,'[6]FST5'!$G$192:$G$194</definedName>
    <definedName name="P1_eso" hidden="1">'[7]FST5'!$G$167:$G$172,'[7]FST5'!$G$174:$G$175,'[7]FST5'!$G$177:$G$180,'[7]FST5'!$G$182,'[7]FST5'!$G$184:$G$188,'[7]FST5'!$G$190,'[7]FST5'!$G$192:$G$194</definedName>
    <definedName name="P1_ESO_PROT" hidden="1">#REF!,#REF!,#REF!,#REF!,#REF!,#REF!,#REF!,#REF!</definedName>
    <definedName name="P1_net" hidden="1">'[7]FST5'!$G$118:$G$123,'[7]FST5'!$G$125:$G$126,'[7]FST5'!$G$128:$G$131,'[7]FST5'!$G$133,'[7]FST5'!$G$135:$G$139,'[7]FST5'!$G$141,'[7]FST5'!$G$143:$G$145</definedName>
    <definedName name="p1_rst_1">'[2]Лист2'!$A$1</definedName>
    <definedName name="P1_SBT_PROT" hidden="1">#REF!,#REF!,#REF!,#REF!,#REF!,#REF!,#REF!</definedName>
    <definedName name="P1_SC22" hidden="1">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CORR" hidden="1">#REF!,#REF!,#REF!,#REF!,#REF!,#REF!,#REF!</definedName>
    <definedName name="P1_SCOPE_DOP" hidden="1">'[9]Регионы'!#REF!,'[9]Регионы'!#REF!,'[9]Регионы'!#REF!,'[9]Регионы'!#REF!,'[9]Регионы'!#REF!,'[9]Регионы'!#REF!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'[10]перекрестка'!$J$42:$K$46,'[10]перекрестка'!$J$49,'[10]перекрестка'!$J$50:$K$54,'[10]перекрестка'!$J$55,'[10]перекрестка'!$J$56:$K$60,'[10]перекрестка'!$J$62:$K$66</definedName>
    <definedName name="P1_T16?axis?R?ДОГОВОР" hidden="1">'[11]16'!$E$76:$M$76,'[11]16'!$E$8:$M$8,'[11]16'!$E$12:$M$12,'[11]16'!$E$52:$M$52,'[11]16'!$E$16:$M$16,'[11]16'!$E$64:$M$64,'[11]16'!$E$84:$M$85,'[11]16'!$E$48:$M$48,'[11]16'!$E$80:$M$80,'[11]16'!$E$72:$M$72,'[11]16'!$E$44:$M$44</definedName>
    <definedName name="P1_T16?axis?R?ДОГОВОР?" hidden="1">'[11]16'!$A$76,'[11]16'!$A$84:$A$85,'[11]16'!$A$72,'[11]16'!$A$80,'[11]16'!$A$68,'[11]16'!$A$64,'[11]16'!$A$60,'[11]16'!$A$56,'[11]16'!$A$52,'[11]16'!$A$48,'[11]16'!$A$44,'[11]16'!$A$40,'[11]16'!$A$36,'[11]16'!$A$32,'[11]16'!$A$28,'[11]16'!$A$24,'[11]16'!$A$20</definedName>
    <definedName name="P1_T16?L1" hidden="1">'[11]16'!$A$74:$M$74,'[11]16'!$A$14:$M$14,'[11]16'!$A$10:$M$10,'[11]16'!$A$50:$M$50,'[11]16'!$A$6:$M$6,'[11]16'!$A$62:$M$62,'[11]16'!$A$78:$M$78,'[11]16'!$A$46:$M$46,'[11]16'!$A$82:$M$82,'[11]16'!$A$70:$M$70,'[11]16'!$A$42:$M$42</definedName>
    <definedName name="P1_T16?L1.x" hidden="1">'[11]16'!$A$76:$M$76,'[11]16'!$A$16:$M$16,'[11]16'!$A$12:$M$12,'[11]16'!$A$52:$M$52,'[11]16'!$A$8:$M$8,'[11]16'!$A$64:$M$64,'[11]16'!$A$80:$M$80,'[11]16'!$A$48:$M$48,'[11]16'!$A$84:$M$85,'[11]16'!$A$72:$M$72,'[11]16'!$A$44:$M$44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8.2_Protect" hidden="1">'[10]18.2'!$F$12:$J$19,'[10]18.2'!$F$22:$J$25,'[10]18.2'!$B$28:$J$30,'[10]18.2'!$F$32:$J$32,'[10]18.2'!$B$34:$J$38,'[10]18.2'!$F$42:$J$47,'[10]18.2'!$F$54:$J$54</definedName>
    <definedName name="P1_T20_Protection" hidden="1">'[12]20'!$E$4:$H$4,'[12]20'!$E$13:$H$13,'[12]20'!$E$16:$H$17,'[12]20'!$E$19:$H$19,'[12]20'!$J$4:$M$4,'[12]20'!$J$8:$M$11,'[12]20'!$J$13:$M$13,'[12]20'!$J$16:$M$17,'[12]20'!$J$19:$M$19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>'[10]6'!$D$46:$H$55,'[10]6'!$J$46:$N$55,'[10]6'!$D$57:$H$59,'[10]6'!$J$57:$N$59,'[10]6'!$B$10:$B$19,'[10]6'!$D$10:$H$19,'[10]6'!$J$10:$N$19,'[10]6'!$D$21:$H$23,'[10]6'!$J$21:$N$23</definedName>
    <definedName name="P10_SCOPE_FULL_LOAD" hidden="1">#REF!,#REF!,#REF!,#REF!,#REF!,#REF!</definedName>
    <definedName name="P10_T1_Protect" hidden="1">'[10]перекрестка'!$F$42:$H$46,'[10]перекрестка'!$F$49:$G$49,'[10]перекрестка'!$F$50:$H$54,'[10]перекрестка'!$F$55:$G$55,'[10]перекрестка'!$F$56:$H$60</definedName>
    <definedName name="P11_SCOPE_FULL_LOAD" hidden="1">#REF!,#REF!,#REF!,#REF!,#REF!</definedName>
    <definedName name="P11_T1_Protect" hidden="1">'[10]перекрестка'!$F$62:$H$66,'[10]перекрестка'!$F$68:$H$72,'[10]перекрестка'!$F$74:$H$78,'[10]перекрестка'!$F$80:$H$84,'[10]перекрестка'!$F$89:$G$89</definedName>
    <definedName name="P12_SCOPE_FULL_LOAD" hidden="1">#REF!,#REF!,#REF!,#REF!,#REF!,#REF!</definedName>
    <definedName name="P12_T1_Protect" hidden="1">'[10]перекрестка'!$F$90:$H$94,'[10]перекрестка'!$F$95:$G$95,'[10]перекрестка'!$F$96:$H$100,'[10]перекрестка'!$F$102:$H$106,'[10]перекрестка'!$F$108:$H$112</definedName>
    <definedName name="P13_SCOPE_FULL_LOAD" hidden="1">#REF!,#REF!,#REF!,#REF!,#REF!,#REF!</definedName>
    <definedName name="P13_T1_Protect" hidden="1">'[10]перекрестка'!$F$114:$H$118,'[10]перекрестка'!$F$120:$H$124,'[10]перекрестка'!$F$127:$G$127,'[10]перекрестка'!$F$128:$H$132,'[10]перекрестка'!$F$133:$G$133</definedName>
    <definedName name="P14_SCOPE_FULL_LOAD" hidden="1">#REF!,#REF!,#REF!,#REF!,#REF!,#REF!</definedName>
    <definedName name="P14_T1_Protect" hidden="1">'[10]перекрестка'!$F$134:$H$138,'[10]перекрестка'!$F$140:$H$144,'[10]перекрестка'!$F$146:$H$150,'[10]перекрестка'!$F$152:$H$156,'[10]перекрестка'!$F$158:$H$162</definedName>
    <definedName name="P15_SCOPE_FULL_LOAD" localSheetId="0" hidden="1">#REF!,#REF!,#REF!,#REF!,#REF!,P1_SCOPE_FULL_LOAD</definedName>
    <definedName name="P15_SCOPE_FULL_LOAD" hidden="1">#REF!,#REF!,#REF!,#REF!,#REF!,P1_SCOPE_FULL_LOAD</definedName>
    <definedName name="P15_T1_Protect" hidden="1">'[10]перекрестка'!$J$158:$K$162,'[10]перекрестка'!$J$152:$K$156,'[10]перекрестка'!$J$146:$K$150,'[10]перекрестка'!$J$140:$K$144,'[10]перекрестка'!$J$11</definedName>
    <definedName name="P16_SCOPE_FULL_LOAD" localSheetId="0" hidden="1">[0]!P2_SCOPE_FULL_LOAD,[0]!P3_SCOPE_FULL_LOAD,[0]!P4_SCOPE_FULL_LOAD,[0]!P5_SCOPE_FULL_LOAD,[0]!P6_SCOPE_FULL_LOAD,[0]!P7_SCOPE_FULL_LOAD,[0]!P8_SCOPE_FULL_LOAD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6_T1_Protect" hidden="1">'[10]перекрестка'!$J$12:$K$16,'[10]перекрестка'!$J$17,'[10]перекрестка'!$J$18:$K$22,'[10]перекрестка'!$J$24:$K$28,'[10]перекрестка'!$J$30:$K$34,'[10]перекрестка'!$F$23:$G$23</definedName>
    <definedName name="P17_SCOPE_FULL_LOAD" localSheetId="0" hidden="1">[0]!P9_SCOPE_FULL_LOAD,P10_SCOPE_FULL_LOAD,P11_SCOPE_FULL_LOAD,P12_SCOPE_FULL_LOAD,P13_SCOPE_FULL_LOAD,P14_SCOPE_FULL_LOAD,'Протокол'!P15_SCOPE_FULL_LOAD</definedName>
    <definedName name="P17_SCOPE_FULL_LOAD" hidden="1">[0]!P9_SCOPE_FULL_LOAD,P10_SCOPE_FULL_LOAD,P11_SCOPE_FULL_LOAD,P12_SCOPE_FULL_LOAD,P13_SCOPE_FULL_LOAD,P14_SCOPE_FULL_LOAD,P15_SCOPE_FULL_LOAD</definedName>
    <definedName name="P17_T1_Protect" hidden="1">'[10]перекрестка'!$F$29:$G$29,'[10]перекрестка'!$F$61:$G$61,'[10]перекрестка'!$F$67:$G$67,'[10]перекрестка'!$F$101:$G$101,'[10]перекрестка'!$F$107:$G$107</definedName>
    <definedName name="P18_T1_Protect" localSheetId="0" hidden="1">'[10]перекрестка'!$F$139:$G$139,'[10]перекрестка'!$F$145:$G$145,'[10]перекрестка'!$J$36:$K$40,P1_T1_Protect,P2_T1_Protect,P3_T1_Protect,P4_T1_Protect</definedName>
    <definedName name="P18_T1_Protect" hidden="1">'[10]перекрестка'!$F$139:$G$139,'[10]перекрестка'!$F$145:$G$145,'[10]перекрестка'!$J$36:$K$40,P1_T1_Protect,P2_T1_Protect,P3_T1_Protect,P4_T1_Protect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'[6]FST5'!$G$100:$G$116,'[6]FST5'!$G$118:$G$123,'[6]FST5'!$G$125:$G$126,'[6]FST5'!$G$128:$G$131,'[6]FST5'!$G$133,'[6]FST5'!$G$135:$G$139,'[6]FST5'!$G$141</definedName>
    <definedName name="P2_SC22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CORR" hidden="1">#REF!,#REF!,#REF!,#REF!,#REF!,#REF!,#REF!,#REF!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AVE2" hidden="1">#REF!,#REF!,#REF!,#REF!,#REF!,#REF!</definedName>
    <definedName name="P2_SCOPE_SV_PRT">#REF!,#REF!,#REF!,#REF!,#REF!,#REF!,#REF!</definedName>
    <definedName name="P2_T1_Protect" hidden="1">'[10]перекрестка'!$J$68:$K$72,'[10]перекрестка'!$J$74:$K$78,'[10]перекрестка'!$J$80:$K$84,'[10]перекрестка'!$J$89,'[10]перекрестка'!$J$90:$K$94,'[10]перекрестка'!$J$95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dip" hidden="1">'[6]FST5'!$G$143:$G$145,'[6]FST5'!$G$214:$G$217,'[6]FST5'!$G$219:$G$224,'[6]FST5'!$G$226,'[6]FST5'!$G$228,'[6]FST5'!$G$230,'[6]FST5'!$G$232,'[6]FST5'!$G$197:$G$212</definedName>
    <definedName name="P3_SC22" hidden="1">#REF!,#REF!,#REF!,#REF!,#REF!,#REF!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>#REF!,#REF!,#REF!,#REF!,#REF!,#REF!,#REF!</definedName>
    <definedName name="P3_T1_Protect" hidden="1">'[10]перекрестка'!$J$96:$K$100,'[10]перекрестка'!$J$102:$K$106,'[10]перекрестка'!$J$108:$K$112,'[10]перекрестка'!$J$114:$K$118,'[10]перекрестка'!$J$120:$K$124</definedName>
    <definedName name="P4_dip" hidden="1">'[6]FST5'!$G$70:$G$75,'[6]FST5'!$G$77:$G$78,'[6]FST5'!$G$80:$G$83,'[6]FST5'!$G$85,'[6]FST5'!$G$87:$G$91,'[6]FST5'!$G$93,'[6]FST5'!$G$95:$G$97,'[6]FST5'!$G$52:$G$68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4_T1_Protect" hidden="1">'[10]перекрестка'!$J$127,'[10]перекрестка'!$J$128:$K$132,'[10]перекрестка'!$J$133,'[10]перекрестка'!$J$134:$K$138,'[10]перекрестка'!$N$11:$N$22,'[10]перекрестка'!$N$24:$N$28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5_T1_Protect" hidden="1">'[10]перекрестка'!$N$30:$N$34,'[10]перекрестка'!$N$36:$N$40,'[10]перекрестка'!$N$42:$N$46,'[10]перекрестка'!$N$49:$N$60,'[10]перекрестка'!$N$62:$N$66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1_Protect" hidden="1">'[10]перекрестка'!$N$68:$N$72,'[10]перекрестка'!$N$74:$N$78,'[10]перекрестка'!$N$80:$N$84,'[10]перекрестка'!$N$89:$N$100,'[10]перекрестка'!$N$102:$N$106</definedName>
    <definedName name="P7_SCOPE_FULL_LOAD" hidden="1">#REF!,#REF!,#REF!,#REF!,#REF!,#REF!</definedName>
    <definedName name="P7_SCOPE_NOTIND" hidden="1">#REF!,#REF!,#REF!,#REF!,#REF!,#REF!</definedName>
    <definedName name="P7_SCOPE_NotInd2" localSheetId="0" hidden="1">#REF!,#REF!,#REF!,#REF!,#REF!,P1_SCOPE_NotInd2,P2_SCOPE_NotInd2,P3_SCOPE_NotInd2</definedName>
    <definedName name="P7_SCOPE_NotInd2" hidden="1">#REF!,#REF!,#REF!,#REF!,#REF!,P1_SCOPE_NotInd2,P2_SCOPE_NotInd2,P3_SCOPE_NotInd2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7_T1_Protect" hidden="1">'[10]перекрестка'!$N$108:$N$112,'[10]перекрестка'!$N$114:$N$118,'[10]перекрестка'!$N$120:$N$124,'[10]перекрестка'!$N$127:$N$138,'[10]перекрестка'!$N$140:$N$144</definedName>
    <definedName name="P8_SCOPE_FULL_LOAD" hidden="1">#REF!,#REF!,#REF!,#REF!,#REF!,#REF!</definedName>
    <definedName name="P8_SCOPE_NOTIND" hidden="1">#REF!,#REF!,#REF!,#REF!,#REF!,#REF!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8_T1_Protect" hidden="1">'[10]перекрестка'!$N$146:$N$150,'[10]перекрестка'!$N$152:$N$156,'[10]перекрестка'!$N$158:$N$162,'[10]перекрестка'!$F$11:$G$11,'[10]перекрестка'!$F$12:$H$16</definedName>
    <definedName name="P9_SCOPE_FULL_LOAD" hidden="1">#REF!,#REF!,#REF!,#REF!,#REF!,#REF!</definedName>
    <definedName name="P9_SCOPE_NotInd" localSheetId="0" hidden="1">#REF!,[0]!P1_SCOPE_NOTIND,[0]!P2_SCOPE_NOTIND,[0]!P3_SCOPE_NOTIND,[0]!P4_SCOPE_NOTIND,[0]!P5_SCOPE_NOTIND,[0]!P6_SCOPE_NOTIND,[0]!P7_SCOPE_NOTIND</definedName>
    <definedName name="P9_SCOPE_NotInd" hidden="1">#REF!,[0]!P1_SCOPE_NOTIND,[0]!P2_SCOPE_NOTIND,[0]!P3_SCOPE_NOTIND,[0]!P4_SCOPE_NOTIND,[0]!P5_SCOPE_NOTIND,[0]!P6_SCOPE_NOTIND,[0]!P7_SCOPE_NOTIND</definedName>
    <definedName name="P9_T1_Protect" hidden="1">'[10]перекрестка'!$F$17:$G$17,'[10]перекрестка'!$F$18:$H$22,'[10]перекрестка'!$F$24:$H$28,'[10]перекрестка'!$F$30:$H$34,'[10]перекрестка'!$F$36:$H$40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0">P1_SCOPE_16_PRT,P2_SCOPE_16_PRT</definedName>
    <definedName name="SCOPE_16_PRT">P1_SCOPE_16_PRT,P2_SCOPE_16_PRT</definedName>
    <definedName name="Scope_17_PRT" localSheetId="0">P1_SCOPE_16_PRT,P2_SCOPE_16_PRT</definedName>
    <definedName name="Scope_17_PRT">P1_SCOPE_16_PRT,P2_SCOPE_16_PRT</definedName>
    <definedName name="SCOPE_PER_PRT" localSheetId="0">P5_SCOPE_PER_PRT,P6_SCOPE_PER_PRT,P7_SCOPE_PER_PRT,'Протокол'!P8_SCOPE_PER_PRT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TitFil">'[3]Титульный'!$F$20</definedName>
    <definedName name="TitProvBefS" localSheetId="0">P1_TitProvBefS,P2_TitProvBefS</definedName>
    <definedName name="TitProvBefS">P1_TitProvBefS,P2_TitProvBefS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вапв" localSheetId="0">P1_T2.1?Protection</definedName>
    <definedName name="вапв">P1_T2.1?Protection</definedName>
    <definedName name="витт" localSheetId="0" hidden="1">{#N/A,#N/A,TRUE,"Лист1";#N/A,#N/A,TRUE,"Лист2";#N/A,#N/A,TRUE,"Лист3"}</definedName>
    <definedName name="витт" hidden="1">{#N/A,#N/A,TRUE,"Лист1";#N/A,#N/A,TRUE,"Лист2";#N/A,#N/A,TRUE,"Лист3"}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hidden="1">{#N/A,#N/A,TRUE,"Лист1";#N/A,#N/A,TRUE,"Лист2";#N/A,#N/A,TRUE,"Лист3"}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лщжо" localSheetId="0" hidden="1">{#N/A,#N/A,TRUE,"Лист1";#N/A,#N/A,TRUE,"Лист2";#N/A,#N/A,TRUE,"Лист3"}</definedName>
    <definedName name="лщжо" hidden="1">{#N/A,#N/A,TRUE,"Лист1";#N/A,#N/A,TRUE,"Лист2";#N/A,#N/A,TRUE,"Лист3"}</definedName>
    <definedName name="ншш" localSheetId="0" hidden="1">{#N/A,#N/A,TRUE,"Лист1";#N/A,#N/A,TRUE,"Лист2";#N/A,#N/A,TRUE,"Лист3"}</definedName>
    <definedName name="ншш" hidden="1">{#N/A,#N/A,TRUE,"Лист1";#N/A,#N/A,TRUE,"Лист2";#N/A,#N/A,TRUE,"Лист3"}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ЭП2" localSheetId="0" hidden="1">{#N/A,#N/A,TRUE,"Лист1";#N/A,#N/A,TRUE,"Лист2";#N/A,#N/A,TRUE,"Лист3"}</definedName>
    <definedName name="ТЭП2" hidden="1">{#N/A,#N/A,TRUE,"Лист1";#N/A,#N/A,TRUE,"Лист2";#N/A,#N/A,TRUE,"Лист3"}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апр" localSheetId="0" hidden="1">{#N/A,#N/A,TRUE,"Лист1";#N/A,#N/A,TRUE,"Лист2";#N/A,#N/A,TRUE,"Лист3"}</definedName>
    <definedName name="ыапр" hidden="1">{#N/A,#N/A,TRUE,"Лист1";#N/A,#N/A,TRUE,"Лист2";#N/A,#N/A,TRUE,"Лист3"}</definedName>
    <definedName name="ыпыим" localSheetId="0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</definedNames>
  <calcPr fullCalcOnLoad="1"/>
</workbook>
</file>

<file path=xl/sharedStrings.xml><?xml version="1.0" encoding="utf-8"?>
<sst xmlns="http://schemas.openxmlformats.org/spreadsheetml/2006/main" count="812" uniqueCount="250">
  <si>
    <t xml:space="preserve">Другие прочие расходы </t>
  </si>
  <si>
    <t>2012 год утверждено</t>
  </si>
  <si>
    <t xml:space="preserve"> к 2013 г.%</t>
  </si>
  <si>
    <t xml:space="preserve">   Другие обоснованные расходы </t>
  </si>
  <si>
    <t>Прочие услуги сторонних организаций(услуги банка)</t>
  </si>
  <si>
    <t xml:space="preserve">                                  Протокол НВВ по ОАО "Горэлектросеть" на  2014 год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</si>
  <si>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</si>
  <si>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п/п</t>
  </si>
  <si>
    <t>Показатели</t>
  </si>
  <si>
    <t>Единица измерения</t>
  </si>
  <si>
    <t>Расчет коэффициента индексации</t>
  </si>
  <si>
    <t>инфляция</t>
  </si>
  <si>
    <t>%</t>
  </si>
  <si>
    <t>индекс эффективности операционных расходов</t>
  </si>
  <si>
    <t>количество активов, всего</t>
  </si>
  <si>
    <t>у.е.</t>
  </si>
  <si>
    <t xml:space="preserve">       ВН</t>
  </si>
  <si>
    <t xml:space="preserve">       СН1</t>
  </si>
  <si>
    <t xml:space="preserve">       СН2</t>
  </si>
  <si>
    <t xml:space="preserve">       НН</t>
  </si>
  <si>
    <t>коэффициент эластичности операционных расходов по росту активов</t>
  </si>
  <si>
    <t>индекс изменения количества активов</t>
  </si>
  <si>
    <t>итого коэффициент индексации</t>
  </si>
  <si>
    <t>Расчет подконтрольных расходов</t>
  </si>
  <si>
    <t>Материальные затраты</t>
  </si>
  <si>
    <t>тыс.руб</t>
  </si>
  <si>
    <t>1.1.2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</si>
  <si>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</si>
  <si>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1.2</t>
  </si>
  <si>
    <t>Расходы на оплату труда</t>
  </si>
  <si>
    <t>1.3</t>
  </si>
  <si>
    <t>Прочие расходы, всего, в том числе:</t>
  </si>
  <si>
    <t>1.3.1</t>
  </si>
  <si>
    <t>Ремонт основных фондов</t>
  </si>
  <si>
    <t>1.3.2</t>
  </si>
  <si>
    <t>Оплата работ и услуг сторонних организаций</t>
  </si>
  <si>
    <t>1.3.2.1</t>
  </si>
  <si>
    <t>1.3.2.2</t>
  </si>
  <si>
    <t>Расходы на услуги вневедомственной охраны и коммунального хозяйства</t>
  </si>
  <si>
    <t>1.3.2.3</t>
  </si>
  <si>
    <t>Расходы на юридические и информационные услуги</t>
  </si>
  <si>
    <t>1.3.2.4</t>
  </si>
  <si>
    <t>Расходы на аудиторские и консультационные услуги</t>
  </si>
  <si>
    <t>1.3.2.5</t>
  </si>
  <si>
    <t>Транспортные услуги</t>
  </si>
  <si>
    <t>1.3.2.6</t>
  </si>
  <si>
    <t>1.3.3</t>
  </si>
  <si>
    <t>Расходы на командировки и представительские</t>
  </si>
  <si>
    <t>1.3.4</t>
  </si>
  <si>
    <t>Расходы на подготовку кадров</t>
  </si>
  <si>
    <t>1.3.5</t>
  </si>
  <si>
    <t>Расходы на обеспечение нормальных условий труда и мер по технике безопасности</t>
  </si>
  <si>
    <t>1.3.6</t>
  </si>
  <si>
    <t>расходы на страхование</t>
  </si>
  <si>
    <t>1.3.7</t>
  </si>
  <si>
    <t>ИТОГО подконтрольные расходы</t>
  </si>
  <si>
    <t>Расчет неподконтрольных расходов</t>
  </si>
  <si>
    <t>2.1</t>
  </si>
  <si>
    <t>Оплата услуг ОАО "ФСК ЕЭС"</t>
  </si>
  <si>
    <t>2.2</t>
  </si>
  <si>
    <t>Плата за аренду имущества и лизинг</t>
  </si>
  <si>
    <t>2.3</t>
  </si>
  <si>
    <t>Налоги,всего, в том числе:</t>
  </si>
  <si>
    <t>2.3.1</t>
  </si>
  <si>
    <t>плата за землю</t>
  </si>
  <si>
    <t>2.3.2</t>
  </si>
  <si>
    <t>Налог на имущество</t>
  </si>
  <si>
    <t>2.3.3</t>
  </si>
  <si>
    <t>Прочие налоги и сборы</t>
  </si>
  <si>
    <t>2.4</t>
  </si>
  <si>
    <t>Отчисления на социальные нужды (страховые взносы)</t>
  </si>
  <si>
    <t>2.5</t>
  </si>
  <si>
    <t>Налог на прибыль</t>
  </si>
  <si>
    <t>2.6</t>
  </si>
  <si>
    <t>Расходы по судебным решениям, решениям ФСТ России о рассмотрении разногласий и досудебного урегулирования споров</t>
  </si>
  <si>
    <t>2.7</t>
  </si>
  <si>
    <t>Выпадающие доходы от льготного ТП</t>
  </si>
  <si>
    <t>ИТОГО неподконтрольных расходов</t>
  </si>
  <si>
    <t>СПРАВОЧНО</t>
  </si>
  <si>
    <t>Расходы, не входящие в операционные и неподконтрольные расходы *</t>
  </si>
  <si>
    <t>3.1</t>
  </si>
  <si>
    <t>Амортизация</t>
  </si>
  <si>
    <t>3.2</t>
  </si>
  <si>
    <t>Проценты за кредит</t>
  </si>
  <si>
    <t>3.3</t>
  </si>
  <si>
    <t>Прибыль на развитие</t>
  </si>
  <si>
    <t>3.4</t>
  </si>
  <si>
    <t>Возврат тела кредита</t>
  </si>
  <si>
    <t>3.5</t>
  </si>
  <si>
    <t>Дивиденды</t>
  </si>
  <si>
    <t>3.6</t>
  </si>
  <si>
    <t>Расходы социального характера из прибыли</t>
  </si>
  <si>
    <t>3.7</t>
  </si>
  <si>
    <t>ИТОГО расходов</t>
  </si>
  <si>
    <t>3.8</t>
  </si>
  <si>
    <t>НВВ всего</t>
  </si>
  <si>
    <t>3.9</t>
  </si>
  <si>
    <t>НВВ ВСЕГО (В соответствии с принятыми региональными органами регулирования тарифными решениями об установлении долгосрочных параметров регулирования)</t>
  </si>
  <si>
    <t>Дополнительные данные</t>
  </si>
  <si>
    <t>4.1</t>
  </si>
  <si>
    <t>Инвестиции  (без техприсоединения) по освоению - план</t>
  </si>
  <si>
    <t>4.2</t>
  </si>
  <si>
    <t>Фактический  (плановый) ввод</t>
  </si>
  <si>
    <t>4.3</t>
  </si>
  <si>
    <t>Норма доходности на "новый" капитал (ИПР)</t>
  </si>
  <si>
    <t>4.4</t>
  </si>
  <si>
    <t>Величина корректировки НВВ в связи с неисполнением ИПР (штраф со знаком "+")</t>
  </si>
  <si>
    <t>4.5</t>
  </si>
  <si>
    <t>Период возврата</t>
  </si>
  <si>
    <t>лет</t>
  </si>
  <si>
    <t>4.7</t>
  </si>
  <si>
    <t>Величина краткосрочных (текущих) активов регулируемой организации в соответствии с данными бухгалтерской отчётности на начало года, предшествующему началу долгосрочного периода регулирования в году i0</t>
  </si>
  <si>
    <t>4.8</t>
  </si>
  <si>
    <t>Величина краткосрочных (текущих) пассивов регулируемой организации в соответствии с данными бухгалтерской отчётности на конец года, предшествующему началу долгосрочного периода регулирования в году i0</t>
  </si>
  <si>
    <t>4.9</t>
  </si>
  <si>
    <t>Чистый оборотный капитал</t>
  </si>
  <si>
    <t>4.10</t>
  </si>
  <si>
    <t>Чистый оборотный капитал в % доле от НВВ</t>
  </si>
  <si>
    <t>5.1</t>
  </si>
  <si>
    <t>Сглаживание</t>
  </si>
  <si>
    <t>5.1.1</t>
  </si>
  <si>
    <t>Норма доходности на новый капитал</t>
  </si>
  <si>
    <t>5.2</t>
  </si>
  <si>
    <t>Полная величина инвестированного капитала</t>
  </si>
  <si>
    <t>5.3</t>
  </si>
  <si>
    <t>Размер инвестированного капитала - РИК</t>
  </si>
  <si>
    <t>5.4</t>
  </si>
  <si>
    <t>Физический износ - ИИК</t>
  </si>
  <si>
    <t>5.5</t>
  </si>
  <si>
    <t>Возврат новых инвестиций в:</t>
  </si>
  <si>
    <t>5.5.3</t>
  </si>
  <si>
    <t>2011</t>
  </si>
  <si>
    <t>5.6</t>
  </si>
  <si>
    <t xml:space="preserve">Накопленный возврат старого капитала, учтенный при регулировании тарифов в предыдущие периоды регулирования </t>
  </si>
  <si>
    <t>Расчет норматива потерь</t>
  </si>
  <si>
    <t>6.1</t>
  </si>
  <si>
    <t>Поступление в сеть</t>
  </si>
  <si>
    <t>млн.кВтч</t>
  </si>
  <si>
    <t>6.2</t>
  </si>
  <si>
    <t xml:space="preserve">Норматив технологического расхода (потерь) электроэнергии </t>
  </si>
  <si>
    <t>6.3</t>
  </si>
  <si>
    <t xml:space="preserve">Величина технологического расхода (потерь) электроэнергии </t>
  </si>
  <si>
    <t>6.4</t>
  </si>
  <si>
    <t>Тариф покупки потерь, в том числе:</t>
  </si>
  <si>
    <t>руб/МВтч</t>
  </si>
  <si>
    <t>6.4.1</t>
  </si>
  <si>
    <t xml:space="preserve">цена на покупку </t>
  </si>
  <si>
    <t>6.4.2</t>
  </si>
  <si>
    <t>сбытовая надбавка</t>
  </si>
  <si>
    <t>6.4.3</t>
  </si>
  <si>
    <t>инфраструктурные платежи</t>
  </si>
  <si>
    <t>6.5</t>
  </si>
  <si>
    <t>Затраты на покупную электроэнергию, приобретаемую в целях компенсации потерь</t>
  </si>
  <si>
    <t>7.1</t>
  </si>
  <si>
    <t>7.2</t>
  </si>
  <si>
    <t>7.2.1</t>
  </si>
  <si>
    <t>7.2.2</t>
  </si>
  <si>
    <t>7.2.3</t>
  </si>
  <si>
    <t>7.3</t>
  </si>
  <si>
    <t>2012 год факт</t>
  </si>
  <si>
    <t>2013 год</t>
  </si>
  <si>
    <t>Принято в тарифе</t>
  </si>
  <si>
    <t>Всего на год</t>
  </si>
  <si>
    <t>2014 год</t>
  </si>
  <si>
    <t>Предложено</t>
  </si>
  <si>
    <t>ТСО</t>
  </si>
  <si>
    <t>в т.ч амортизация, учитываемая при налогооблож</t>
  </si>
  <si>
    <t xml:space="preserve">        амортизация,  не учитываемая при налогооблож</t>
  </si>
  <si>
    <t>Электроэнергия на хознужды</t>
  </si>
  <si>
    <t>Прочие расходы из прибыли</t>
  </si>
  <si>
    <t>Вспомогательные материалы</t>
  </si>
  <si>
    <t>Услуги связи</t>
  </si>
  <si>
    <t>1.1.</t>
  </si>
  <si>
    <t>1.1.1.</t>
  </si>
  <si>
    <t>Сырье, материалы, запасные части, топливо, инструмент</t>
  </si>
  <si>
    <t>Расчет расходов по RAB на 2014 год</t>
  </si>
  <si>
    <t>1.2.</t>
  </si>
  <si>
    <t>1.3.</t>
  </si>
  <si>
    <t>1.4.</t>
  </si>
  <si>
    <t>1.5.</t>
  </si>
  <si>
    <t>1.6.</t>
  </si>
  <si>
    <t>2.1.</t>
  </si>
  <si>
    <t>Расходы, cвязанные с производством и реализацией продукции (работ услуг) всего в т.ч.</t>
  </si>
  <si>
    <t>2.3.2.1</t>
  </si>
  <si>
    <t>2.3.2.2</t>
  </si>
  <si>
    <t>2.3.2.3</t>
  </si>
  <si>
    <t>2.3.2.4</t>
  </si>
  <si>
    <t>2.3.2.5</t>
  </si>
  <si>
    <t>2.3.2.6</t>
  </si>
  <si>
    <t>2.3.2.7</t>
  </si>
  <si>
    <t>2.3.4</t>
  </si>
  <si>
    <t>2.3.5</t>
  </si>
  <si>
    <t>2.3.6</t>
  </si>
  <si>
    <t>2.3.7</t>
  </si>
  <si>
    <t>2.3.8</t>
  </si>
  <si>
    <t>2.3.9</t>
  </si>
  <si>
    <t>2.3.10</t>
  </si>
  <si>
    <t>Внереализационные расходы</t>
  </si>
  <si>
    <t>Расходы, неучитываемые в целях налогообложения</t>
  </si>
  <si>
    <t xml:space="preserve">   Расходы на услуги банков</t>
  </si>
  <si>
    <t xml:space="preserve">   Проценты за кредит</t>
  </si>
  <si>
    <t>2.4.1</t>
  </si>
  <si>
    <t>2.4.2</t>
  </si>
  <si>
    <t>2.4.3</t>
  </si>
  <si>
    <t>2.5.1</t>
  </si>
  <si>
    <t>2.5.2</t>
  </si>
  <si>
    <t xml:space="preserve">   Прочие расходы из прибыли</t>
  </si>
  <si>
    <t xml:space="preserve">   ГСМ</t>
  </si>
  <si>
    <t xml:space="preserve">   Прочие вспомогательные материалы</t>
  </si>
  <si>
    <t xml:space="preserve">   Ремонт основных фондов</t>
  </si>
  <si>
    <t xml:space="preserve">   Работы и услуги производственного характера</t>
  </si>
  <si>
    <t xml:space="preserve">   Работы и услуги стронних организаций</t>
  </si>
  <si>
    <t xml:space="preserve">      Услуги связи</t>
  </si>
  <si>
    <t xml:space="preserve">       Расходы на услуги вневедомственной охраны и пожарной безопасности</t>
  </si>
  <si>
    <t xml:space="preserve">      Расходы на услуги коммунального хозяйства</t>
  </si>
  <si>
    <t xml:space="preserve">      Расходы на юридические и информационные услуги</t>
  </si>
  <si>
    <t xml:space="preserve">      Расходы на аудиторские и консультационные услуги</t>
  </si>
  <si>
    <t xml:space="preserve">      Транспортные услуги</t>
  </si>
  <si>
    <t xml:space="preserve">      Прочие услуги сторонних организаций</t>
  </si>
  <si>
    <t xml:space="preserve">   Расходы на обеспечение нормальных условий труда и мер по технике безопасности</t>
  </si>
  <si>
    <t xml:space="preserve">   Расходы на командировки и представительские</t>
  </si>
  <si>
    <t xml:space="preserve">   Расходы на подготовку кадров</t>
  </si>
  <si>
    <t xml:space="preserve">   Расходы на страхование</t>
  </si>
  <si>
    <t xml:space="preserve">   Расходы на НИОКР</t>
  </si>
  <si>
    <t xml:space="preserve">   Расходы на содержание управляющей компании</t>
  </si>
  <si>
    <t xml:space="preserve">   Другие прочие расходы</t>
  </si>
  <si>
    <t xml:space="preserve">   Денжные выплаты социального характера (по коллективному договору)</t>
  </si>
  <si>
    <t xml:space="preserve">       плата за землю</t>
  </si>
  <si>
    <t xml:space="preserve">       налог на имущество</t>
  </si>
  <si>
    <t xml:space="preserve">       прочие налоги и сборы</t>
  </si>
  <si>
    <t>3.4.1</t>
  </si>
  <si>
    <t>3.4.2</t>
  </si>
  <si>
    <t>3.4.3</t>
  </si>
  <si>
    <t>Отчисления на социальные нужды (ЕСН)</t>
  </si>
  <si>
    <t>Прочие неподконтрольные расходы</t>
  </si>
  <si>
    <t>Выпадающие расходы от технологического присоединения</t>
  </si>
  <si>
    <t>Погашение заемных средств</t>
  </si>
  <si>
    <t>3.10</t>
  </si>
  <si>
    <t>3.11</t>
  </si>
  <si>
    <t>3.13</t>
  </si>
  <si>
    <t>3.14</t>
  </si>
  <si>
    <t>Капитальные вложения</t>
  </si>
  <si>
    <t>ИТОГО неподконтрольные расходы</t>
  </si>
  <si>
    <t>Резервный фонд</t>
  </si>
  <si>
    <t>2.3.2.8</t>
  </si>
  <si>
    <t xml:space="preserve">      Услуги на сертификацию</t>
  </si>
  <si>
    <t xml:space="preserve">Темп роста </t>
  </si>
  <si>
    <t>в том числе капитальный ремонт сетей и подстанций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</si>
  <si>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</si>
  <si>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Протокол  Расчет расходов по RAB на 2014 год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</si>
</sst>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%"/>
    <numFmt numFmtId="172" formatCode="#,##0.000"/>
    <numFmt numFmtId="173" formatCode="#,##0.0000"/>
    <numFmt numFmtId="174" formatCode="#,##0.0"/>
    <numFmt numFmtId="175" formatCode="_-* #,##0_-;\-* #,##0_-;_-* &quot;-&quot;_-;_-@_-"/>
    <numFmt numFmtId="176" formatCode="_-* #,##0.00_-;\-* #,##0.00_-;_-* &quot;-&quot;??_-;_-@_-"/>
    <numFmt numFmtId="177" formatCode="&quot;$&quot;#,##0_);[Red]\(&quot;$&quot;#,##0\)"/>
    <numFmt numFmtId="178" formatCode="General_)"/>
    <numFmt numFmtId="179" formatCode="_-&quot;Ј&quot;* #,##0.00_-;\-&quot;Ј&quot;* #,##0.00_-;_-&quot;Ј&quot;* &quot;-&quot;??_-;_-@_-"/>
    <numFmt numFmtId="180" formatCode="_-* #,##0.0_р_._-;\-* #,##0.0_р_._-;_-* &quot;-&quot;??_р_._-;_-@_-"/>
    <numFmt numFmtId="181" formatCode="_-* #,##0.00[$€-1]_-;\-* #,##0.00[$€-1]_-;_-* &quot;-&quot;??[$€-1]_-"/>
    <numFmt numFmtId="182" formatCode="#\."/>
    <numFmt numFmtId="183" formatCode="#.##0\.00"/>
    <numFmt numFmtId="184" formatCode="#\.00"/>
    <numFmt numFmtId="185" formatCode="\$#\.00"/>
    <numFmt numFmtId="186" formatCode="%#\.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0"/>
    <numFmt numFmtId="192" formatCode="#,##0.0_р_."/>
    <numFmt numFmtId="193" formatCode="#,##0.00_р_."/>
    <numFmt numFmtId="194" formatCode="#,##0.0_р_.;[Red]\-#,##0.0_р_."/>
    <numFmt numFmtId="195" formatCode="#,##0.00&quot;р.&quot;"/>
    <numFmt numFmtId="196" formatCode="0.0%"/>
    <numFmt numFmtId="197" formatCode="#,##0\ &quot;р.&quot;;\-#,##0\ &quot;р.&quot;"/>
    <numFmt numFmtId="198" formatCode="#,##0\ &quot;р.&quot;;[Red]\-#,##0\ &quot;р.&quot;"/>
    <numFmt numFmtId="199" formatCode="#,##0.00\ &quot;р.&quot;;\-#,##0.00\ &quot;р.&quot;"/>
    <numFmt numFmtId="200" formatCode="#,##0.00\ &quot;р.&quot;;[Red]\-#,##0.00\ &quot;р.&quot;"/>
    <numFmt numFmtId="201" formatCode="_-* #,##0\ &quot;р.&quot;_-;\-* #,##0\ &quot;р.&quot;_-;_-* &quot;-&quot;\ &quot;р.&quot;_-;_-@_-"/>
    <numFmt numFmtId="202" formatCode="_-* #,##0\ _р_._-;\-* #,##0\ _р_._-;_-* &quot;-&quot;\ _р_._-;_-@_-"/>
    <numFmt numFmtId="203" formatCode="_-* #,##0.00\ &quot;р.&quot;_-;\-* #,##0.00\ &quot;р.&quot;_-;_-* &quot;-&quot;??\ &quot;р.&quot;_-;_-@_-"/>
    <numFmt numFmtId="204" formatCode="_-* #,##0.00\ _р_._-;\-* #,##0.00\ _р_._-;_-* &quot;-&quot;??\ _р_._-;_-@_-"/>
    <numFmt numFmtId="205" formatCode="[$-FC19]d\ mmmm\ yyyy\ &quot;г.&quot;"/>
    <numFmt numFmtId="206" formatCode="0.0%_);\(0.0%\)"/>
    <numFmt numFmtId="207" formatCode="#,##0_);[Red]\(#,##0\)"/>
    <numFmt numFmtId="208" formatCode="_-* #,##0&quot;đ.&quot;_-;\-* #,##0&quot;đ.&quot;_-;_-* &quot;-&quot;&quot;đ.&quot;_-;_-@_-"/>
    <numFmt numFmtId="209" formatCode="_-* #,##0.00&quot;đ.&quot;_-;\-* #,##0.00&quot;đ.&quot;_-;_-* &quot;-&quot;??&quot;đ.&quot;_-;_-@_-"/>
    <numFmt numFmtId="210" formatCode="\$#,##0\ ;\(\$#,##0\)"/>
    <numFmt numFmtId="211" formatCode="#,##0_);[Blue]\(#,##0\)"/>
    <numFmt numFmtId="212" formatCode="_-* #,##0_đ_._-;\-* #,##0_đ_._-;_-* &quot;-&quot;_đ_._-;_-@_-"/>
    <numFmt numFmtId="213" formatCode="_-* #,##0.00_đ_._-;\-* #,##0.00_đ_._-;_-* &quot;-&quot;??_đ_._-;_-@_-"/>
    <numFmt numFmtId="214" formatCode="_-* #,##0_р_._-;\-* #,##0_р_._-;_-* &quot;-&quot;??_р_._-;_-@_-"/>
    <numFmt numFmtId="215" formatCode="_-* #,##0_$_-;\-* #,##0_$_-;_-* &quot;-&quot;_$_-;_-@_-"/>
    <numFmt numFmtId="216" formatCode="_-* #,##0.00_$_-;\-* #,##0.00_$_-;_-* &quot;-&quot;??_$_-;_-@_-"/>
    <numFmt numFmtId="217" formatCode="_-* #,##0.00&quot;$&quot;_-;\-* #,##0.00&quot;$&quot;_-;_-* &quot;-&quot;??&quot;$&quot;_-;_-@_-"/>
  </numFmts>
  <fonts count="68"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9"/>
      <color indexed="8"/>
      <name val="Tahoma"/>
      <family val="2"/>
    </font>
    <font>
      <sz val="10"/>
      <name val="Helv"/>
      <family val="0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0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Times New Roman Cyr"/>
      <family val="0"/>
    </font>
    <font>
      <sz val="11"/>
      <name val="Times New Roman CYR"/>
      <family val="1"/>
    </font>
    <font>
      <i/>
      <sz val="10"/>
      <name val="Arial Cyr"/>
      <family val="0"/>
    </font>
    <font>
      <b/>
      <sz val="9"/>
      <color indexed="8"/>
      <name val="Tahoma"/>
      <family val="2"/>
    </font>
    <font>
      <sz val="10"/>
      <color indexed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85">
    <xf numFmtId="0" fontId="0" fillId="0" borderId="0">
      <alignment horizontal="left"/>
      <protection/>
    </xf>
    <xf numFmtId="0" fontId="14" fillId="0" borderId="0" applyNumberFormat="0" applyFill="0" applyBorder="0" applyAlignment="0" applyProtection="0"/>
    <xf numFmtId="0" fontId="0" fillId="0" borderId="0">
      <alignment horizontal="left"/>
      <protection/>
    </xf>
    <xf numFmtId="0" fontId="65" fillId="0" borderId="0" applyNumberFormat="0" applyFill="0" applyBorder="0" applyAlignment="0" applyProtection="0"/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7" fillId="0" borderId="0">
      <alignment/>
      <protection/>
    </xf>
    <xf numFmtId="196" fontId="0" fillId="0" borderId="0">
      <alignment vertical="top"/>
      <protection/>
    </xf>
    <xf numFmtId="196" fontId="8" fillId="0" borderId="0">
      <alignment vertical="top"/>
      <protection/>
    </xf>
    <xf numFmtId="206" fontId="8" fillId="2" borderId="0">
      <alignment vertical="top"/>
      <protection/>
    </xf>
    <xf numFmtId="196" fontId="8" fillId="3" borderId="0">
      <alignment vertical="top"/>
      <protection/>
    </xf>
    <xf numFmtId="207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207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207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207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207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207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2" fontId="9" fillId="0" borderId="1">
      <alignment/>
      <protection locked="0"/>
    </xf>
    <xf numFmtId="183" fontId="9" fillId="0" borderId="0">
      <alignment/>
      <protection locked="0"/>
    </xf>
    <xf numFmtId="184" fontId="9" fillId="0" borderId="0">
      <alignment/>
      <protection locked="0"/>
    </xf>
    <xf numFmtId="183" fontId="9" fillId="0" borderId="0">
      <alignment/>
      <protection locked="0"/>
    </xf>
    <xf numFmtId="184" fontId="9" fillId="0" borderId="0">
      <alignment/>
      <protection locked="0"/>
    </xf>
    <xf numFmtId="185" fontId="9" fillId="0" borderId="0">
      <alignment/>
      <protection locked="0"/>
    </xf>
    <xf numFmtId="182" fontId="10" fillId="0" borderId="0">
      <alignment/>
      <protection locked="0"/>
    </xf>
    <xf numFmtId="182" fontId="10" fillId="0" borderId="0">
      <alignment/>
      <protection locked="0"/>
    </xf>
    <xf numFmtId="182" fontId="9" fillId="0" borderId="1">
      <alignment/>
      <protection locked="0"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0" borderId="0" applyNumberFormat="0" applyFill="0" applyBorder="0" applyAlignment="0" applyProtection="0"/>
    <xf numFmtId="178" fontId="14" fillId="0" borderId="2">
      <alignment/>
      <protection locked="0"/>
    </xf>
    <xf numFmtId="208" fontId="14" fillId="0" borderId="0" applyFont="0" applyFill="0" applyBorder="0" applyAlignment="0" applyProtection="0"/>
    <xf numFmtId="209" fontId="14" fillId="0" borderId="0" applyFont="0" applyFill="0" applyBorder="0" applyAlignment="0" applyProtection="0"/>
    <xf numFmtId="0" fontId="15" fillId="5" borderId="0" applyNumberFormat="0" applyBorder="0" applyAlignment="0" applyProtection="0"/>
    <xf numFmtId="0" fontId="16" fillId="2" borderId="3" applyNumberFormat="0" applyAlignment="0" applyProtection="0"/>
    <xf numFmtId="0" fontId="17" fillId="21" borderId="4" applyNumberFormat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3" fontId="18" fillId="0" borderId="0" applyFont="0" applyFill="0" applyBorder="0" applyAlignment="0" applyProtection="0"/>
    <xf numFmtId="178" fontId="19" fillId="7" borderId="2">
      <alignment/>
      <protection/>
    </xf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9" fontId="2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4" fontId="21" fillId="0" borderId="0">
      <alignment vertical="top"/>
      <protection/>
    </xf>
    <xf numFmtId="207" fontId="22" fillId="0" borderId="0">
      <alignment vertical="top"/>
      <protection/>
    </xf>
    <xf numFmtId="181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24" fillId="0" borderId="0" applyFill="0" applyBorder="0" applyAlignment="0" applyProtection="0"/>
    <xf numFmtId="164" fontId="0" fillId="0" borderId="0" applyFill="0" applyBorder="0" applyAlignment="0" applyProtection="0"/>
    <xf numFmtId="164" fontId="25" fillId="0" borderId="0" applyFill="0" applyBorder="0" applyAlignment="0" applyProtection="0"/>
    <xf numFmtId="164" fontId="26" fillId="0" borderId="0" applyFill="0" applyBorder="0" applyAlignment="0" applyProtection="0"/>
    <xf numFmtId="164" fontId="27" fillId="0" borderId="0" applyFill="0" applyBorder="0" applyAlignment="0" applyProtection="0"/>
    <xf numFmtId="164" fontId="28" fillId="0" borderId="0" applyFill="0" applyBorder="0" applyAlignment="0" applyProtection="0"/>
    <xf numFmtId="164" fontId="29" fillId="0" borderId="0" applyFill="0" applyBorder="0" applyAlignment="0" applyProtection="0"/>
    <xf numFmtId="2" fontId="18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0" borderId="0">
      <alignment vertical="top"/>
      <protection/>
    </xf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207" fontId="35" fillId="0" borderId="0">
      <alignment vertical="top"/>
      <protection/>
    </xf>
    <xf numFmtId="178" fontId="36" fillId="0" borderId="0">
      <alignment/>
      <protection/>
    </xf>
    <xf numFmtId="0" fontId="37" fillId="0" borderId="0" applyNumberFormat="0" applyFill="0" applyBorder="0" applyAlignment="0" applyProtection="0"/>
    <xf numFmtId="0" fontId="38" fillId="8" borderId="3" applyNumberFormat="0" applyAlignment="0" applyProtection="0"/>
    <xf numFmtId="207" fontId="8" fillId="0" borderId="0">
      <alignment vertical="top"/>
      <protection/>
    </xf>
    <xf numFmtId="207" fontId="8" fillId="2" borderId="0">
      <alignment vertical="top"/>
      <protection/>
    </xf>
    <xf numFmtId="211" fontId="8" fillId="3" borderId="0">
      <alignment vertical="top"/>
      <protection/>
    </xf>
    <xf numFmtId="38" fontId="8" fillId="0" borderId="0">
      <alignment vertical="top"/>
      <protection/>
    </xf>
    <xf numFmtId="0" fontId="39" fillId="0" borderId="8" applyNumberFormat="0" applyFill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14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>
      <alignment/>
      <protection/>
    </xf>
    <xf numFmtId="0" fontId="7" fillId="0" borderId="0">
      <alignment/>
      <protection/>
    </xf>
    <xf numFmtId="0" fontId="43" fillId="23" borderId="9" applyNumberFormat="0" applyFont="0" applyAlignment="0" applyProtection="0"/>
    <xf numFmtId="212" fontId="14" fillId="0" borderId="0" applyFont="0" applyFill="0" applyBorder="0" applyAlignment="0" applyProtection="0"/>
    <xf numFmtId="213" fontId="14" fillId="0" borderId="0" applyFont="0" applyFill="0" applyBorder="0" applyAlignment="0" applyProtection="0"/>
    <xf numFmtId="0" fontId="44" fillId="2" borderId="10" applyNumberFormat="0" applyAlignment="0" applyProtection="0"/>
    <xf numFmtId="0" fontId="42" fillId="0" borderId="0" applyNumberFormat="0">
      <alignment horizontal="left"/>
      <protection/>
    </xf>
    <xf numFmtId="4" fontId="45" fillId="22" borderId="10" applyNumberFormat="0" applyProtection="0">
      <alignment vertical="center"/>
    </xf>
    <xf numFmtId="4" fontId="46" fillId="22" borderId="10" applyNumberFormat="0" applyProtection="0">
      <alignment vertical="center"/>
    </xf>
    <xf numFmtId="4" fontId="45" fillId="22" borderId="10" applyNumberFormat="0" applyProtection="0">
      <alignment horizontal="left" vertical="center" indent="1"/>
    </xf>
    <xf numFmtId="4" fontId="45" fillId="22" borderId="10" applyNumberFormat="0" applyProtection="0">
      <alignment horizontal="left" vertical="center" indent="1"/>
    </xf>
    <xf numFmtId="0" fontId="2" fillId="4" borderId="10" applyNumberFormat="0" applyProtection="0">
      <alignment horizontal="left" vertical="center" indent="1"/>
    </xf>
    <xf numFmtId="4" fontId="45" fillId="5" borderId="10" applyNumberFormat="0" applyProtection="0">
      <alignment horizontal="right" vertical="center"/>
    </xf>
    <xf numFmtId="4" fontId="45" fillId="10" borderId="10" applyNumberFormat="0" applyProtection="0">
      <alignment horizontal="right" vertical="center"/>
    </xf>
    <xf numFmtId="4" fontId="45" fillId="18" borderId="10" applyNumberFormat="0" applyProtection="0">
      <alignment horizontal="right" vertical="center"/>
    </xf>
    <xf numFmtId="4" fontId="45" fillId="12" borderId="10" applyNumberFormat="0" applyProtection="0">
      <alignment horizontal="right" vertical="center"/>
    </xf>
    <xf numFmtId="4" fontId="45" fillId="16" borderId="10" applyNumberFormat="0" applyProtection="0">
      <alignment horizontal="right" vertical="center"/>
    </xf>
    <xf numFmtId="4" fontId="45" fillId="20" borderId="10" applyNumberFormat="0" applyProtection="0">
      <alignment horizontal="right" vertical="center"/>
    </xf>
    <xf numFmtId="4" fontId="45" fillId="19" borderId="10" applyNumberFormat="0" applyProtection="0">
      <alignment horizontal="right" vertical="center"/>
    </xf>
    <xf numFmtId="4" fontId="45" fillId="24" borderId="10" applyNumberFormat="0" applyProtection="0">
      <alignment horizontal="right" vertical="center"/>
    </xf>
    <xf numFmtId="4" fontId="45" fillId="11" borderId="10" applyNumberFormat="0" applyProtection="0">
      <alignment horizontal="right" vertical="center"/>
    </xf>
    <xf numFmtId="4" fontId="47" fillId="25" borderId="10" applyNumberFormat="0" applyProtection="0">
      <alignment horizontal="left" vertical="center" indent="1"/>
    </xf>
    <xf numFmtId="4" fontId="45" fillId="26" borderId="11" applyNumberFormat="0" applyProtection="0">
      <alignment horizontal="left" vertical="center" indent="1"/>
    </xf>
    <xf numFmtId="4" fontId="48" fillId="27" borderId="0" applyNumberFormat="0" applyProtection="0">
      <alignment horizontal="left" vertical="center" indent="1"/>
    </xf>
    <xf numFmtId="0" fontId="2" fillId="4" borderId="10" applyNumberFormat="0" applyProtection="0">
      <alignment horizontal="left" vertical="center" indent="1"/>
    </xf>
    <xf numFmtId="4" fontId="45" fillId="26" borderId="10" applyNumberFormat="0" applyProtection="0">
      <alignment horizontal="left" vertical="center" indent="1"/>
    </xf>
    <xf numFmtId="4" fontId="45" fillId="28" borderId="10" applyNumberFormat="0" applyProtection="0">
      <alignment horizontal="left" vertical="center" indent="1"/>
    </xf>
    <xf numFmtId="0" fontId="2" fillId="28" borderId="10" applyNumberFormat="0" applyProtection="0">
      <alignment horizontal="left" vertical="center" indent="1"/>
    </xf>
    <xf numFmtId="0" fontId="2" fillId="28" borderId="10" applyNumberFormat="0" applyProtection="0">
      <alignment horizontal="left" vertical="center" indent="1"/>
    </xf>
    <xf numFmtId="0" fontId="2" fillId="21" borderId="10" applyNumberFormat="0" applyProtection="0">
      <alignment horizontal="left" vertical="center" indent="1"/>
    </xf>
    <xf numFmtId="0" fontId="2" fillId="21" borderId="10" applyNumberFormat="0" applyProtection="0">
      <alignment horizontal="left" vertical="center" indent="1"/>
    </xf>
    <xf numFmtId="0" fontId="2" fillId="2" borderId="10" applyNumberFormat="0" applyProtection="0">
      <alignment horizontal="left" vertical="center" indent="1"/>
    </xf>
    <xf numFmtId="0" fontId="2" fillId="2" borderId="10" applyNumberFormat="0" applyProtection="0">
      <alignment horizontal="left" vertical="center" indent="1"/>
    </xf>
    <xf numFmtId="0" fontId="2" fillId="4" borderId="10" applyNumberFormat="0" applyProtection="0">
      <alignment horizontal="left" vertical="center" indent="1"/>
    </xf>
    <xf numFmtId="0" fontId="2" fillId="4" borderId="10" applyNumberFormat="0" applyProtection="0">
      <alignment horizontal="left" vertical="center" indent="1"/>
    </xf>
    <xf numFmtId="0" fontId="14" fillId="0" borderId="0">
      <alignment/>
      <protection/>
    </xf>
    <xf numFmtId="4" fontId="45" fillId="23" borderId="10" applyNumberFormat="0" applyProtection="0">
      <alignment vertical="center"/>
    </xf>
    <xf numFmtId="4" fontId="46" fillId="23" borderId="10" applyNumberFormat="0" applyProtection="0">
      <alignment vertical="center"/>
    </xf>
    <xf numFmtId="4" fontId="45" fillId="23" borderId="10" applyNumberFormat="0" applyProtection="0">
      <alignment horizontal="left" vertical="center" indent="1"/>
    </xf>
    <xf numFmtId="4" fontId="45" fillId="23" borderId="10" applyNumberFormat="0" applyProtection="0">
      <alignment horizontal="left" vertical="center" indent="1"/>
    </xf>
    <xf numFmtId="4" fontId="45" fillId="26" borderId="10" applyNumberFormat="0" applyProtection="0">
      <alignment horizontal="right" vertical="center"/>
    </xf>
    <xf numFmtId="4" fontId="46" fillId="26" borderId="10" applyNumberFormat="0" applyProtection="0">
      <alignment horizontal="right" vertical="center"/>
    </xf>
    <xf numFmtId="0" fontId="2" fillId="4" borderId="10" applyNumberFormat="0" applyProtection="0">
      <alignment horizontal="left" vertical="center" indent="1"/>
    </xf>
    <xf numFmtId="0" fontId="2" fillId="4" borderId="10" applyNumberFormat="0" applyProtection="0">
      <alignment horizontal="left" vertical="center" indent="1"/>
    </xf>
    <xf numFmtId="0" fontId="49" fillId="0" borderId="0">
      <alignment/>
      <protection/>
    </xf>
    <xf numFmtId="4" fontId="50" fillId="26" borderId="10" applyNumberFormat="0" applyProtection="0">
      <alignment horizontal="right" vertical="center"/>
    </xf>
    <xf numFmtId="0" fontId="7" fillId="0" borderId="0">
      <alignment/>
      <protection/>
    </xf>
    <xf numFmtId="207" fontId="51" fillId="29" borderId="0">
      <alignment horizontal="right" vertical="top"/>
      <protection/>
    </xf>
    <xf numFmtId="0" fontId="52" fillId="0" borderId="0" applyNumberFormat="0" applyFill="0" applyBorder="0" applyAlignment="0" applyProtection="0"/>
    <xf numFmtId="0" fontId="53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178" fontId="14" fillId="0" borderId="2">
      <alignment/>
      <protection locked="0"/>
    </xf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16" fillId="2" borderId="3" applyNumberFormat="0" applyAlignment="0" applyProtection="0"/>
    <xf numFmtId="0" fontId="16" fillId="2" borderId="3" applyNumberFormat="0" applyAlignment="0" applyProtection="0"/>
    <xf numFmtId="0" fontId="16" fillId="2" borderId="3" applyNumberFormat="0" applyAlignment="0" applyProtection="0"/>
    <xf numFmtId="0" fontId="16" fillId="2" borderId="3" applyNumberFormat="0" applyAlignment="0" applyProtection="0"/>
    <xf numFmtId="0" fontId="16" fillId="2" borderId="3" applyNumberFormat="0" applyAlignment="0" applyProtection="0"/>
    <xf numFmtId="0" fontId="16" fillId="2" borderId="3" applyNumberFormat="0" applyAlignment="0" applyProtection="0"/>
    <xf numFmtId="0" fontId="16" fillId="2" borderId="3" applyNumberFormat="0" applyAlignment="0" applyProtection="0"/>
    <xf numFmtId="0" fontId="16" fillId="2" borderId="3" applyNumberFormat="0" applyAlignment="0" applyProtection="0"/>
    <xf numFmtId="0" fontId="16" fillId="2" borderId="3" applyNumberFormat="0" applyAlignment="0" applyProtection="0"/>
    <xf numFmtId="0" fontId="16" fillId="2" borderId="3" applyNumberFormat="0" applyAlignment="0" applyProtection="0"/>
    <xf numFmtId="0" fontId="16" fillId="2" borderId="3" applyNumberFormat="0" applyAlignment="0" applyProtection="0"/>
    <xf numFmtId="0" fontId="16" fillId="2" borderId="3" applyNumberFormat="0" applyAlignment="0" applyProtection="0"/>
    <xf numFmtId="0" fontId="16" fillId="2" borderId="3" applyNumberFormat="0" applyAlignment="0" applyProtection="0"/>
    <xf numFmtId="0" fontId="16" fillId="2" borderId="3" applyNumberFormat="0" applyAlignment="0" applyProtection="0"/>
    <xf numFmtId="0" fontId="16" fillId="2" borderId="3" applyNumberFormat="0" applyAlignment="0" applyProtection="0"/>
    <xf numFmtId="0" fontId="16" fillId="2" borderId="3" applyNumberFormat="0" applyAlignment="0" applyProtection="0"/>
    <xf numFmtId="0" fontId="16" fillId="2" borderId="3" applyNumberFormat="0" applyAlignment="0" applyProtection="0"/>
    <xf numFmtId="0" fontId="16" fillId="2" borderId="3" applyNumberFormat="0" applyAlignment="0" applyProtection="0"/>
    <xf numFmtId="0" fontId="16" fillId="2" borderId="3" applyNumberFormat="0" applyAlignment="0" applyProtection="0"/>
    <xf numFmtId="0" fontId="16" fillId="2" borderId="3" applyNumberFormat="0" applyAlignment="0" applyProtection="0"/>
    <xf numFmtId="0" fontId="16" fillId="2" borderId="3" applyNumberFormat="0" applyAlignment="0" applyProtection="0"/>
    <xf numFmtId="0" fontId="16" fillId="2" borderId="3" applyNumberFormat="0" applyAlignment="0" applyProtection="0"/>
    <xf numFmtId="0" fontId="16" fillId="2" borderId="3" applyNumberFormat="0" applyAlignment="0" applyProtection="0"/>
    <xf numFmtId="0" fontId="16" fillId="2" borderId="3" applyNumberFormat="0" applyAlignment="0" applyProtection="0"/>
    <xf numFmtId="0" fontId="16" fillId="2" borderId="3" applyNumberFormat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57" fillId="0" borderId="0" applyBorder="0">
      <alignment horizontal="center" vertical="center" wrapText="1"/>
      <protection/>
    </xf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0" borderId="13" applyBorder="0">
      <alignment horizontal="center" vertical="center" wrapText="1"/>
      <protection/>
    </xf>
    <xf numFmtId="178" fontId="19" fillId="7" borderId="2">
      <alignment/>
      <protection/>
    </xf>
    <xf numFmtId="4" fontId="43" fillId="22" borderId="14" applyBorder="0">
      <alignment horizontal="right"/>
      <protection/>
    </xf>
    <xf numFmtId="49" fontId="60" fillId="0" borderId="0" applyBorder="0">
      <alignment vertical="center"/>
      <protection/>
    </xf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3" fontId="19" fillId="0" borderId="14" applyBorder="0">
      <alignment vertical="center"/>
      <protection/>
    </xf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1" fillId="0" borderId="0">
      <alignment horizontal="center" vertical="top" wrapText="1"/>
      <protection/>
    </xf>
    <xf numFmtId="0" fontId="61" fillId="0" borderId="0">
      <alignment horizontal="centerContinuous" vertical="center" wrapText="1"/>
      <protection/>
    </xf>
    <xf numFmtId="172" fontId="62" fillId="3" borderId="14">
      <alignment wrapText="1"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49" fontId="43" fillId="0" borderId="0" applyBorder="0">
      <alignment vertical="top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49" fontId="43" fillId="0" borderId="0" applyBorder="0">
      <alignment vertical="top"/>
      <protection/>
    </xf>
    <xf numFmtId="0" fontId="11" fillId="0" borderId="0">
      <alignment/>
      <protection/>
    </xf>
    <xf numFmtId="0" fontId="14" fillId="0" borderId="0">
      <alignment/>
      <protection/>
    </xf>
    <xf numFmtId="49" fontId="43" fillId="0" borderId="0" applyBorder="0">
      <alignment vertical="top"/>
      <protection/>
    </xf>
    <xf numFmtId="49" fontId="43" fillId="0" borderId="0" applyBorder="0">
      <alignment vertical="top"/>
      <protection/>
    </xf>
    <xf numFmtId="49" fontId="43" fillId="0" borderId="0" applyBorder="0">
      <alignment vertical="top"/>
      <protection/>
    </xf>
    <xf numFmtId="49" fontId="43" fillId="0" borderId="0" applyBorder="0">
      <alignment vertical="top"/>
      <protection/>
    </xf>
    <xf numFmtId="49" fontId="43" fillId="0" borderId="0" applyBorder="0">
      <alignment vertical="top"/>
      <protection/>
    </xf>
    <xf numFmtId="0" fontId="63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0" borderId="0" applyFont="0" applyFill="0" applyBorder="0" applyProtection="0">
      <alignment horizontal="center" vertical="center" wrapText="1"/>
    </xf>
    <xf numFmtId="0" fontId="14" fillId="0" borderId="0" applyNumberFormat="0" applyFont="0" applyFill="0" applyBorder="0" applyProtection="0">
      <alignment horizontal="justify" vertical="center" wrapText="1"/>
    </xf>
    <xf numFmtId="164" fontId="64" fillId="22" borderId="15" applyNumberFormat="0" applyBorder="0" applyAlignment="0"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4" fillId="23" borderId="9" applyNumberFormat="0" applyFont="0" applyAlignment="0" applyProtection="0"/>
    <xf numFmtId="0" fontId="14" fillId="23" borderId="9" applyNumberFormat="0" applyFont="0" applyAlignment="0" applyProtection="0"/>
    <xf numFmtId="0" fontId="14" fillId="23" borderId="9" applyNumberFormat="0" applyFont="0" applyAlignment="0" applyProtection="0"/>
    <xf numFmtId="0" fontId="14" fillId="23" borderId="9" applyNumberFormat="0" applyFont="0" applyAlignment="0" applyProtection="0"/>
    <xf numFmtId="0" fontId="14" fillId="23" borderId="9" applyNumberFormat="0" applyFont="0" applyAlignment="0" applyProtection="0"/>
    <xf numFmtId="0" fontId="14" fillId="23" borderId="9" applyNumberFormat="0" applyFont="0" applyAlignment="0" applyProtection="0"/>
    <xf numFmtId="0" fontId="14" fillId="23" borderId="9" applyNumberFormat="0" applyFont="0" applyAlignment="0" applyProtection="0"/>
    <xf numFmtId="0" fontId="14" fillId="23" borderId="9" applyNumberFormat="0" applyFont="0" applyAlignment="0" applyProtection="0"/>
    <xf numFmtId="0" fontId="14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7" fillId="0" borderId="0">
      <alignment/>
      <protection/>
    </xf>
    <xf numFmtId="207" fontId="0" fillId="0" borderId="0">
      <alignment vertical="top"/>
      <protection/>
    </xf>
    <xf numFmtId="207" fontId="0" fillId="0" borderId="0">
      <alignment vertical="top"/>
      <protection/>
    </xf>
    <xf numFmtId="164" fontId="41" fillId="0" borderId="0" applyFill="0" applyBorder="0" applyAlignment="0" applyProtection="0"/>
    <xf numFmtId="164" fontId="41" fillId="0" borderId="0" applyFill="0" applyBorder="0" applyAlignment="0" applyProtection="0"/>
    <xf numFmtId="164" fontId="41" fillId="0" borderId="0" applyFill="0" applyBorder="0" applyAlignment="0" applyProtection="0"/>
    <xf numFmtId="164" fontId="41" fillId="0" borderId="0" applyFill="0" applyBorder="0" applyAlignment="0" applyProtection="0"/>
    <xf numFmtId="164" fontId="41" fillId="0" borderId="0" applyFill="0" applyBorder="0" applyAlignment="0" applyProtection="0"/>
    <xf numFmtId="164" fontId="41" fillId="0" borderId="0" applyFill="0" applyBorder="0" applyAlignment="0" applyProtection="0"/>
    <xf numFmtId="164" fontId="41" fillId="0" borderId="0" applyFill="0" applyBorder="0" applyAlignment="0" applyProtection="0"/>
    <xf numFmtId="164" fontId="41" fillId="0" borderId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41" fillId="0" borderId="0" applyFill="0" applyBorder="0" applyAlignment="0" applyProtection="0"/>
    <xf numFmtId="49" fontId="41" fillId="0" borderId="0">
      <alignment horizontal="center"/>
      <protection/>
    </xf>
    <xf numFmtId="49" fontId="41" fillId="0" borderId="0">
      <alignment horizontal="center"/>
      <protection/>
    </xf>
    <xf numFmtId="49" fontId="41" fillId="0" borderId="0">
      <alignment horizontal="center"/>
      <protection/>
    </xf>
    <xf numFmtId="49" fontId="41" fillId="0" borderId="0">
      <alignment horizontal="center"/>
      <protection/>
    </xf>
    <xf numFmtId="49" fontId="41" fillId="0" borderId="0">
      <alignment horizontal="center"/>
      <protection/>
    </xf>
    <xf numFmtId="49" fontId="41" fillId="0" borderId="0">
      <alignment horizontal="center"/>
      <protection/>
    </xf>
    <xf numFmtId="49" fontId="41" fillId="0" borderId="0">
      <alignment horizontal="center"/>
      <protection/>
    </xf>
    <xf numFmtId="49" fontId="41" fillId="0" borderId="0">
      <alignment horizontal="center"/>
      <protection/>
    </xf>
    <xf numFmtId="49" fontId="41" fillId="0" borderId="0">
      <alignment horizontal="center"/>
      <protection/>
    </xf>
    <xf numFmtId="202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" fontId="43" fillId="3" borderId="0" applyBorder="0">
      <alignment horizontal="right"/>
      <protection/>
    </xf>
    <xf numFmtId="4" fontId="43" fillId="3" borderId="0" applyBorder="0">
      <alignment horizontal="right"/>
      <protection/>
    </xf>
    <xf numFmtId="4" fontId="43" fillId="3" borderId="0" applyBorder="0">
      <alignment horizontal="right"/>
      <protection/>
    </xf>
    <xf numFmtId="4" fontId="43" fillId="8" borderId="16" applyBorder="0">
      <alignment horizontal="right"/>
      <protection/>
    </xf>
    <xf numFmtId="4" fontId="43" fillId="3" borderId="14" applyFont="0" applyBorder="0">
      <alignment horizontal="right"/>
      <protection/>
    </xf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174" fontId="14" fillId="0" borderId="14" applyFont="0" applyFill="0" applyBorder="0" applyProtection="0">
      <alignment horizontal="center" vertical="center"/>
    </xf>
    <xf numFmtId="186" fontId="9" fillId="0" borderId="0">
      <alignment/>
      <protection locked="0"/>
    </xf>
    <xf numFmtId="0" fontId="14" fillId="0" borderId="14" applyBorder="0">
      <alignment horizontal="center" vertical="center" wrapText="1"/>
      <protection/>
    </xf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7" xfId="0" applyBorder="1" applyAlignment="1">
      <alignment/>
    </xf>
    <xf numFmtId="0" fontId="2" fillId="28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right"/>
    </xf>
    <xf numFmtId="0" fontId="3" fillId="0" borderId="14" xfId="0" applyFont="1" applyBorder="1" applyAlignment="1">
      <alignment wrapText="1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28" borderId="14" xfId="0" applyFont="1" applyFill="1" applyBorder="1" applyAlignment="1">
      <alignment horizontal="right"/>
    </xf>
    <xf numFmtId="2" fontId="2" fillId="0" borderId="14" xfId="0" applyFont="1" applyBorder="1" applyAlignment="1">
      <alignment horizontal="right" vertical="center"/>
    </xf>
    <xf numFmtId="2" fontId="3" fillId="0" borderId="14" xfId="0" applyFont="1" applyBorder="1" applyAlignment="1">
      <alignment horizontal="right" vertical="center"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 horizontal="right" vertical="center"/>
    </xf>
    <xf numFmtId="0" fontId="2" fillId="28" borderId="14" xfId="0" applyFont="1" applyFill="1" applyBorder="1" applyAlignment="1">
      <alignment horizontal="right" vertical="center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0" fillId="0" borderId="14" xfId="0" applyBorder="1" applyAlignment="1">
      <alignment/>
    </xf>
    <xf numFmtId="10" fontId="2" fillId="0" borderId="14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2" fillId="0" borderId="14" xfId="0" applyNumberFormat="1" applyFont="1" applyFill="1" applyBorder="1" applyAlignment="1">
      <alignment/>
    </xf>
    <xf numFmtId="164" fontId="3" fillId="0" borderId="14" xfId="0" applyNumberFormat="1" applyFont="1" applyBorder="1" applyAlignment="1">
      <alignment/>
    </xf>
    <xf numFmtId="2" fontId="3" fillId="0" borderId="14" xfId="0" applyNumberFormat="1" applyFont="1" applyFill="1" applyBorder="1" applyAlignment="1">
      <alignment/>
    </xf>
    <xf numFmtId="2" fontId="2" fillId="0" borderId="14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" fillId="0" borderId="14" xfId="0" applyFont="1" applyFill="1" applyBorder="1" applyAlignment="1">
      <alignment/>
    </xf>
    <xf numFmtId="10" fontId="2" fillId="0" borderId="14" xfId="0" applyNumberFormat="1" applyFont="1" applyFill="1" applyBorder="1" applyAlignment="1">
      <alignment horizontal="right"/>
    </xf>
    <xf numFmtId="10" fontId="2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5" fillId="0" borderId="14" xfId="0" applyFont="1" applyBorder="1" applyAlignment="1">
      <alignment wrapText="1"/>
    </xf>
    <xf numFmtId="0" fontId="2" fillId="16" borderId="14" xfId="0" applyFont="1" applyFill="1" applyBorder="1" applyAlignment="1">
      <alignment wrapText="1"/>
    </xf>
    <xf numFmtId="0" fontId="0" fillId="0" borderId="21" xfId="0" applyBorder="1" applyAlignment="1">
      <alignment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Fill="1" applyBorder="1" applyAlignment="1">
      <alignment/>
    </xf>
    <xf numFmtId="0" fontId="2" fillId="28" borderId="21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28" borderId="14" xfId="0" applyFont="1" applyFill="1" applyBorder="1" applyAlignment="1">
      <alignment/>
    </xf>
    <xf numFmtId="10" fontId="0" fillId="0" borderId="14" xfId="0" applyNumberFormat="1" applyFill="1" applyBorder="1" applyAlignment="1">
      <alignment/>
    </xf>
    <xf numFmtId="171" fontId="3" fillId="0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169" fontId="2" fillId="0" borderId="21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2" fillId="0" borderId="21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3" fillId="0" borderId="14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/>
    </xf>
    <xf numFmtId="49" fontId="2" fillId="0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64" fontId="3" fillId="0" borderId="14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vertical="center"/>
    </xf>
    <xf numFmtId="0" fontId="3" fillId="28" borderId="18" xfId="0" applyFont="1" applyFill="1" applyBorder="1" applyAlignment="1">
      <alignment/>
    </xf>
    <xf numFmtId="0" fontId="3" fillId="28" borderId="0" xfId="0" applyFont="1" applyFill="1" applyBorder="1" applyAlignment="1">
      <alignment/>
    </xf>
    <xf numFmtId="0" fontId="3" fillId="28" borderId="21" xfId="0" applyFont="1" applyFill="1" applyBorder="1" applyAlignment="1">
      <alignment/>
    </xf>
    <xf numFmtId="2" fontId="6" fillId="0" borderId="14" xfId="0" applyNumberFormat="1" applyFont="1" applyFill="1" applyBorder="1" applyAlignment="1" applyProtection="1">
      <alignment horizontal="right" vertical="center"/>
      <protection locked="0"/>
    </xf>
    <xf numFmtId="10" fontId="66" fillId="0" borderId="14" xfId="0" applyNumberFormat="1" applyFont="1" applyFill="1" applyBorder="1" applyAlignment="1" applyProtection="1">
      <alignment horizontal="right" vertical="center"/>
      <protection/>
    </xf>
    <xf numFmtId="172" fontId="66" fillId="0" borderId="32" xfId="0" applyNumberFormat="1" applyFont="1" applyFill="1" applyBorder="1" applyAlignment="1" applyProtection="1">
      <alignment horizontal="right" vertical="center" wrapText="1"/>
      <protection/>
    </xf>
    <xf numFmtId="0" fontId="2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2" fillId="0" borderId="33" xfId="0" applyFont="1" applyBorder="1" applyAlignment="1">
      <alignment horizontal="center" vertical="center"/>
    </xf>
    <xf numFmtId="4" fontId="66" fillId="0" borderId="14" xfId="0" applyNumberFormat="1" applyFont="1" applyFill="1" applyBorder="1" applyAlignment="1" applyProtection="1">
      <alignment horizontal="right" vertical="center"/>
      <protection/>
    </xf>
    <xf numFmtId="4" fontId="2" fillId="28" borderId="14" xfId="0" applyNumberFormat="1" applyFont="1" applyFill="1" applyBorder="1" applyAlignment="1">
      <alignment horizontal="right" vertical="center"/>
    </xf>
    <xf numFmtId="10" fontId="6" fillId="0" borderId="22" xfId="0" applyNumberFormat="1" applyFont="1" applyFill="1" applyBorder="1" applyAlignment="1" applyProtection="1">
      <alignment horizontal="right" vertical="center"/>
      <protection locked="0"/>
    </xf>
    <xf numFmtId="4" fontId="6" fillId="0" borderId="19" xfId="0" applyNumberFormat="1" applyFont="1" applyFill="1" applyBorder="1" applyAlignment="1" applyProtection="1">
      <alignment horizontal="right" vertical="center" wrapText="1"/>
      <protection/>
    </xf>
    <xf numFmtId="10" fontId="2" fillId="0" borderId="14" xfId="0" applyNumberFormat="1" applyFont="1" applyBorder="1" applyAlignment="1">
      <alignment/>
    </xf>
    <xf numFmtId="10" fontId="2" fillId="0" borderId="21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33" xfId="0" applyFont="1" applyBorder="1" applyAlignment="1">
      <alignment/>
    </xf>
    <xf numFmtId="10" fontId="67" fillId="0" borderId="10" xfId="0" applyNumberFormat="1" applyFont="1" applyFill="1" applyBorder="1" applyAlignment="1" applyProtection="1">
      <alignment vertical="top"/>
      <protection/>
    </xf>
    <xf numFmtId="0" fontId="2" fillId="0" borderId="2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28" borderId="35" xfId="0" applyFont="1" applyFill="1" applyBorder="1" applyAlignment="1">
      <alignment/>
    </xf>
    <xf numFmtId="0" fontId="3" fillId="28" borderId="18" xfId="0" applyFont="1" applyFill="1" applyBorder="1" applyAlignment="1">
      <alignment/>
    </xf>
    <xf numFmtId="0" fontId="3" fillId="28" borderId="21" xfId="0" applyFont="1" applyFill="1" applyBorder="1" applyAlignment="1">
      <alignment/>
    </xf>
    <xf numFmtId="0" fontId="3" fillId="28" borderId="36" xfId="0" applyFont="1" applyFill="1" applyBorder="1" applyAlignment="1">
      <alignment/>
    </xf>
    <xf numFmtId="0" fontId="3" fillId="28" borderId="23" xfId="0" applyFont="1" applyFill="1" applyBorder="1" applyAlignment="1">
      <alignment/>
    </xf>
    <xf numFmtId="0" fontId="3" fillId="28" borderId="37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28" borderId="40" xfId="0" applyFont="1" applyFill="1" applyBorder="1" applyAlignment="1">
      <alignment/>
    </xf>
    <xf numFmtId="0" fontId="3" fillId="28" borderId="41" xfId="0" applyFont="1" applyFill="1" applyBorder="1" applyAlignment="1">
      <alignment/>
    </xf>
    <xf numFmtId="0" fontId="3" fillId="28" borderId="42" xfId="0" applyFont="1" applyFill="1" applyBorder="1" applyAlignment="1">
      <alignment/>
    </xf>
    <xf numFmtId="0" fontId="4" fillId="0" borderId="35" xfId="0" applyFont="1" applyBorder="1" applyAlignment="1">
      <alignment/>
    </xf>
    <xf numFmtId="0" fontId="4" fillId="0" borderId="18" xfId="0" applyFont="1" applyBorder="1" applyAlignment="1">
      <alignment/>
    </xf>
  </cellXfs>
  <cellStyles count="1373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— акцент1" xfId="121"/>
    <cellStyle name="20% - Акцент1 2" xfId="122"/>
    <cellStyle name="20% - Акцент1 2 2" xfId="123"/>
    <cellStyle name="20% - Акцент1 2_46EE.2011(v1.0)" xfId="124"/>
    <cellStyle name="20% - Акцент1 3" xfId="125"/>
    <cellStyle name="20% - Акцент1 3 2" xfId="126"/>
    <cellStyle name="20% - Акцент1 3_46EE.2011(v1.0)" xfId="127"/>
    <cellStyle name="20% - Акцент1 4" xfId="128"/>
    <cellStyle name="20% - Акцент1 4 2" xfId="129"/>
    <cellStyle name="20% - Акцент1 4_46EE.2011(v1.0)" xfId="130"/>
    <cellStyle name="20% - Акцент1 5" xfId="131"/>
    <cellStyle name="20% - Акцент1 5 2" xfId="132"/>
    <cellStyle name="20% - Акцент1 5_46EE.2011(v1.0)" xfId="133"/>
    <cellStyle name="20% - Акцент1 6" xfId="134"/>
    <cellStyle name="20% - Акцент1 6 2" xfId="135"/>
    <cellStyle name="20% - Акцент1 6_46EE.2011(v1.0)" xfId="136"/>
    <cellStyle name="20% - Акцент1 7" xfId="137"/>
    <cellStyle name="20% - Акцент1 7 2" xfId="138"/>
    <cellStyle name="20% - Акцент1 7_46EE.2011(v1.0)" xfId="139"/>
    <cellStyle name="20% - Акцент1 8" xfId="140"/>
    <cellStyle name="20% - Акцент1 8 2" xfId="141"/>
    <cellStyle name="20% - Акцент1 8_46EE.2011(v1.0)" xfId="142"/>
    <cellStyle name="20% - Акцент1 9" xfId="143"/>
    <cellStyle name="20% - Акцент1 9 2" xfId="144"/>
    <cellStyle name="20% - Акцент1 9_46EE.2011(v1.0)" xfId="145"/>
    <cellStyle name="20% - Акцент2" xfId="146"/>
    <cellStyle name="20% — акцент2" xfId="147"/>
    <cellStyle name="20% - Акцент2 2" xfId="148"/>
    <cellStyle name="20% - Акцент2 2 2" xfId="149"/>
    <cellStyle name="20% - Акцент2 2_46EE.2011(v1.0)" xfId="150"/>
    <cellStyle name="20% - Акцент2 3" xfId="151"/>
    <cellStyle name="20% - Акцент2 3 2" xfId="152"/>
    <cellStyle name="20% - Акцент2 3_46EE.2011(v1.0)" xfId="153"/>
    <cellStyle name="20% - Акцент2 4" xfId="154"/>
    <cellStyle name="20% - Акцент2 4 2" xfId="155"/>
    <cellStyle name="20% - Акцент2 4_46EE.2011(v1.0)" xfId="156"/>
    <cellStyle name="20% - Акцент2 5" xfId="157"/>
    <cellStyle name="20% - Акцент2 5 2" xfId="158"/>
    <cellStyle name="20% - Акцент2 5_46EE.2011(v1.0)" xfId="159"/>
    <cellStyle name="20% - Акцент2 6" xfId="160"/>
    <cellStyle name="20% - Акцент2 6 2" xfId="161"/>
    <cellStyle name="20% - Акцент2 6_46EE.2011(v1.0)" xfId="162"/>
    <cellStyle name="20% - Акцент2 7" xfId="163"/>
    <cellStyle name="20% - Акцент2 7 2" xfId="164"/>
    <cellStyle name="20% - Акцент2 7_46EE.2011(v1.0)" xfId="165"/>
    <cellStyle name="20% - Акцент2 8" xfId="166"/>
    <cellStyle name="20% - Акцент2 8 2" xfId="167"/>
    <cellStyle name="20% - Акцент2 8_46EE.2011(v1.0)" xfId="168"/>
    <cellStyle name="20% - Акцент2 9" xfId="169"/>
    <cellStyle name="20% - Акцент2 9 2" xfId="170"/>
    <cellStyle name="20% - Акцент2 9_46EE.2011(v1.0)" xfId="171"/>
    <cellStyle name="20% - Акцент3" xfId="172"/>
    <cellStyle name="20% — акцент3" xfId="173"/>
    <cellStyle name="20% - Акцент3 2" xfId="174"/>
    <cellStyle name="20% - Акцент3 2 2" xfId="175"/>
    <cellStyle name="20% - Акцент3 2_46EE.2011(v1.0)" xfId="176"/>
    <cellStyle name="20% - Акцент3 3" xfId="177"/>
    <cellStyle name="20% - Акцент3 3 2" xfId="178"/>
    <cellStyle name="20% - Акцент3 3_46EE.2011(v1.0)" xfId="179"/>
    <cellStyle name="20% - Акцент3 4" xfId="180"/>
    <cellStyle name="20% - Акцент3 4 2" xfId="181"/>
    <cellStyle name="20% - Акцент3 4_46EE.2011(v1.0)" xfId="182"/>
    <cellStyle name="20% - Акцент3 5" xfId="183"/>
    <cellStyle name="20% - Акцент3 5 2" xfId="184"/>
    <cellStyle name="20% - Акцент3 5_46EE.2011(v1.0)" xfId="185"/>
    <cellStyle name="20% - Акцент3 6" xfId="186"/>
    <cellStyle name="20% - Акцент3 6 2" xfId="187"/>
    <cellStyle name="20% - Акцент3 6_46EE.2011(v1.0)" xfId="188"/>
    <cellStyle name="20% - Акцент3 7" xfId="189"/>
    <cellStyle name="20% - Акцент3 7 2" xfId="190"/>
    <cellStyle name="20% - Акцент3 7_46EE.2011(v1.0)" xfId="191"/>
    <cellStyle name="20% - Акцент3 8" xfId="192"/>
    <cellStyle name="20% - Акцент3 8 2" xfId="193"/>
    <cellStyle name="20% - Акцент3 8_46EE.2011(v1.0)" xfId="194"/>
    <cellStyle name="20% - Акцент3 9" xfId="195"/>
    <cellStyle name="20% - Акцент3 9 2" xfId="196"/>
    <cellStyle name="20% - Акцент3 9_46EE.2011(v1.0)" xfId="197"/>
    <cellStyle name="20% - Акцент4" xfId="198"/>
    <cellStyle name="20% — акцент4" xfId="199"/>
    <cellStyle name="20% - Акцент4 2" xfId="200"/>
    <cellStyle name="20% - Акцент4 2 2" xfId="201"/>
    <cellStyle name="20% - Акцент4 2_46EE.2011(v1.0)" xfId="202"/>
    <cellStyle name="20% - Акцент4 3" xfId="203"/>
    <cellStyle name="20% - Акцент4 3 2" xfId="204"/>
    <cellStyle name="20% - Акцент4 3_46EE.2011(v1.0)" xfId="205"/>
    <cellStyle name="20% - Акцент4 4" xfId="206"/>
    <cellStyle name="20% - Акцент4 4 2" xfId="207"/>
    <cellStyle name="20% - Акцент4 4_46EE.2011(v1.0)" xfId="208"/>
    <cellStyle name="20% - Акцент4 5" xfId="209"/>
    <cellStyle name="20% - Акцент4 5 2" xfId="210"/>
    <cellStyle name="20% - Акцент4 5_46EE.2011(v1.0)" xfId="211"/>
    <cellStyle name="20% - Акцент4 6" xfId="212"/>
    <cellStyle name="20% - Акцент4 6 2" xfId="213"/>
    <cellStyle name="20% - Акцент4 6_46EE.2011(v1.0)" xfId="214"/>
    <cellStyle name="20% - Акцент4 7" xfId="215"/>
    <cellStyle name="20% - Акцент4 7 2" xfId="216"/>
    <cellStyle name="20% - Акцент4 7_46EE.2011(v1.0)" xfId="217"/>
    <cellStyle name="20% - Акцент4 8" xfId="218"/>
    <cellStyle name="20% - Акцент4 8 2" xfId="219"/>
    <cellStyle name="20% - Акцент4 8_46EE.2011(v1.0)" xfId="220"/>
    <cellStyle name="20% - Акцент4 9" xfId="221"/>
    <cellStyle name="20% - Акцент4 9 2" xfId="222"/>
    <cellStyle name="20% - Акцент4 9_46EE.2011(v1.0)" xfId="223"/>
    <cellStyle name="20% - Акцент5" xfId="224"/>
    <cellStyle name="20% — акцент5" xfId="225"/>
    <cellStyle name="20% - Акцент5 2" xfId="226"/>
    <cellStyle name="20% - Акцент5 2 2" xfId="227"/>
    <cellStyle name="20% - Акцент5 2_46EE.2011(v1.0)" xfId="228"/>
    <cellStyle name="20% - Акцент5 3" xfId="229"/>
    <cellStyle name="20% - Акцент5 3 2" xfId="230"/>
    <cellStyle name="20% - Акцент5 3_46EE.2011(v1.0)" xfId="231"/>
    <cellStyle name="20% - Акцент5 4" xfId="232"/>
    <cellStyle name="20% - Акцент5 4 2" xfId="233"/>
    <cellStyle name="20% - Акцент5 4_46EE.2011(v1.0)" xfId="234"/>
    <cellStyle name="20% - Акцент5 5" xfId="235"/>
    <cellStyle name="20% - Акцент5 5 2" xfId="236"/>
    <cellStyle name="20% - Акцент5 5_46EE.2011(v1.0)" xfId="237"/>
    <cellStyle name="20% - Акцент5 6" xfId="238"/>
    <cellStyle name="20% - Акцент5 6 2" xfId="239"/>
    <cellStyle name="20% - Акцент5 6_46EE.2011(v1.0)" xfId="240"/>
    <cellStyle name="20% - Акцент5 7" xfId="241"/>
    <cellStyle name="20% - Акцент5 7 2" xfId="242"/>
    <cellStyle name="20% - Акцент5 7_46EE.2011(v1.0)" xfId="243"/>
    <cellStyle name="20% - Акцент5 8" xfId="244"/>
    <cellStyle name="20% - Акцент5 8 2" xfId="245"/>
    <cellStyle name="20% - Акцент5 8_46EE.2011(v1.0)" xfId="246"/>
    <cellStyle name="20% - Акцент5 9" xfId="247"/>
    <cellStyle name="20% - Акцент5 9 2" xfId="248"/>
    <cellStyle name="20% - Акцент5 9_46EE.2011(v1.0)" xfId="249"/>
    <cellStyle name="20% - Акцент6" xfId="250"/>
    <cellStyle name="20% — акцент6" xfId="251"/>
    <cellStyle name="20% - Акцент6 2" xfId="252"/>
    <cellStyle name="20% - Акцент6 2 2" xfId="253"/>
    <cellStyle name="20% - Акцент6 2_46EE.2011(v1.0)" xfId="254"/>
    <cellStyle name="20% - Акцент6 3" xfId="255"/>
    <cellStyle name="20% - Акцент6 3 2" xfId="256"/>
    <cellStyle name="20% - Акцент6 3_46EE.2011(v1.0)" xfId="257"/>
    <cellStyle name="20% - Акцент6 4" xfId="258"/>
    <cellStyle name="20% - Акцент6 4 2" xfId="259"/>
    <cellStyle name="20% - Акцент6 4_46EE.2011(v1.0)" xfId="260"/>
    <cellStyle name="20% - Акцент6 5" xfId="261"/>
    <cellStyle name="20% - Акцент6 5 2" xfId="262"/>
    <cellStyle name="20% - Акцент6 5_46EE.2011(v1.0)" xfId="263"/>
    <cellStyle name="20% - Акцент6 6" xfId="264"/>
    <cellStyle name="20% - Акцент6 6 2" xfId="265"/>
    <cellStyle name="20% - Акцент6 6_46EE.2011(v1.0)" xfId="266"/>
    <cellStyle name="20% - Акцент6 7" xfId="267"/>
    <cellStyle name="20% - Акцент6 7 2" xfId="268"/>
    <cellStyle name="20% - Акцент6 7_46EE.2011(v1.0)" xfId="269"/>
    <cellStyle name="20% - Акцент6 8" xfId="270"/>
    <cellStyle name="20% - Акцент6 8 2" xfId="271"/>
    <cellStyle name="20% - Акцент6 8_46EE.2011(v1.0)" xfId="272"/>
    <cellStyle name="20% - Акцент6 9" xfId="273"/>
    <cellStyle name="20% - Акцент6 9 2" xfId="274"/>
    <cellStyle name="20% - Акцент6 9_46EE.2011(v1.0)" xfId="275"/>
    <cellStyle name="40% - Accent1" xfId="276"/>
    <cellStyle name="40% - Accent1 2" xfId="277"/>
    <cellStyle name="40% - Accent1_46EE.2011(v1.0)" xfId="278"/>
    <cellStyle name="40% - Accent2" xfId="279"/>
    <cellStyle name="40% - Accent2 2" xfId="280"/>
    <cellStyle name="40% - Accent2_46EE.2011(v1.0)" xfId="281"/>
    <cellStyle name="40% - Accent3" xfId="282"/>
    <cellStyle name="40% - Accent3 2" xfId="283"/>
    <cellStyle name="40% - Accent3_46EE.2011(v1.0)" xfId="284"/>
    <cellStyle name="40% - Accent4" xfId="285"/>
    <cellStyle name="40% - Accent4 2" xfId="286"/>
    <cellStyle name="40% - Accent4_46EE.2011(v1.0)" xfId="287"/>
    <cellStyle name="40% - Accent5" xfId="288"/>
    <cellStyle name="40% - Accent5 2" xfId="289"/>
    <cellStyle name="40% - Accent5_46EE.2011(v1.0)" xfId="290"/>
    <cellStyle name="40% - Accent6" xfId="291"/>
    <cellStyle name="40% - Accent6 2" xfId="292"/>
    <cellStyle name="40% - Accent6_46EE.2011(v1.0)" xfId="293"/>
    <cellStyle name="40% - Акцент1" xfId="294"/>
    <cellStyle name="40% — акцент1" xfId="295"/>
    <cellStyle name="40% - Акцент1 2" xfId="296"/>
    <cellStyle name="40% - Акцент1 2 2" xfId="297"/>
    <cellStyle name="40% - Акцент1 2_46EE.2011(v1.0)" xfId="298"/>
    <cellStyle name="40% - Акцент1 3" xfId="299"/>
    <cellStyle name="40% - Акцент1 3 2" xfId="300"/>
    <cellStyle name="40% - Акцент1 3_46EE.2011(v1.0)" xfId="301"/>
    <cellStyle name="40% - Акцент1 4" xfId="302"/>
    <cellStyle name="40% - Акцент1 4 2" xfId="303"/>
    <cellStyle name="40% - Акцент1 4_46EE.2011(v1.0)" xfId="304"/>
    <cellStyle name="40% - Акцент1 5" xfId="305"/>
    <cellStyle name="40% - Акцент1 5 2" xfId="306"/>
    <cellStyle name="40% - Акцент1 5_46EE.2011(v1.0)" xfId="307"/>
    <cellStyle name="40% - Акцент1 6" xfId="308"/>
    <cellStyle name="40% - Акцент1 6 2" xfId="309"/>
    <cellStyle name="40% - Акцент1 6_46EE.2011(v1.0)" xfId="310"/>
    <cellStyle name="40% - Акцент1 7" xfId="311"/>
    <cellStyle name="40% - Акцент1 7 2" xfId="312"/>
    <cellStyle name="40% - Акцент1 7_46EE.2011(v1.0)" xfId="313"/>
    <cellStyle name="40% - Акцент1 8" xfId="314"/>
    <cellStyle name="40% - Акцент1 8 2" xfId="315"/>
    <cellStyle name="40% - Акцент1 8_46EE.2011(v1.0)" xfId="316"/>
    <cellStyle name="40% - Акцент1 9" xfId="317"/>
    <cellStyle name="40% - Акцент1 9 2" xfId="318"/>
    <cellStyle name="40% - Акцент1 9_46EE.2011(v1.0)" xfId="319"/>
    <cellStyle name="40% - Акцент2" xfId="320"/>
    <cellStyle name="40% — акцент2" xfId="321"/>
    <cellStyle name="40% - Акцент2 2" xfId="322"/>
    <cellStyle name="40% - Акцент2 2 2" xfId="323"/>
    <cellStyle name="40% - Акцент2 2_46EE.2011(v1.0)" xfId="324"/>
    <cellStyle name="40% - Акцент2 3" xfId="325"/>
    <cellStyle name="40% - Акцент2 3 2" xfId="326"/>
    <cellStyle name="40% - Акцент2 3_46EE.2011(v1.0)" xfId="327"/>
    <cellStyle name="40% - Акцент2 4" xfId="328"/>
    <cellStyle name="40% - Акцент2 4 2" xfId="329"/>
    <cellStyle name="40% - Акцент2 4_46EE.2011(v1.0)" xfId="330"/>
    <cellStyle name="40% - Акцент2 5" xfId="331"/>
    <cellStyle name="40% - Акцент2 5 2" xfId="332"/>
    <cellStyle name="40% - Акцент2 5_46EE.2011(v1.0)" xfId="333"/>
    <cellStyle name="40% - Акцент2 6" xfId="334"/>
    <cellStyle name="40% - Акцент2 6 2" xfId="335"/>
    <cellStyle name="40% - Акцент2 6_46EE.2011(v1.0)" xfId="336"/>
    <cellStyle name="40% - Акцент2 7" xfId="337"/>
    <cellStyle name="40% - Акцент2 7 2" xfId="338"/>
    <cellStyle name="40% - Акцент2 7_46EE.2011(v1.0)" xfId="339"/>
    <cellStyle name="40% - Акцент2 8" xfId="340"/>
    <cellStyle name="40% - Акцент2 8 2" xfId="341"/>
    <cellStyle name="40% - Акцент2 8_46EE.2011(v1.0)" xfId="342"/>
    <cellStyle name="40% - Акцент2 9" xfId="343"/>
    <cellStyle name="40% - Акцент2 9 2" xfId="344"/>
    <cellStyle name="40% - Акцент2 9_46EE.2011(v1.0)" xfId="345"/>
    <cellStyle name="40% - Акцент3" xfId="346"/>
    <cellStyle name="40% — акцент3" xfId="347"/>
    <cellStyle name="40% - Акцент3 2" xfId="348"/>
    <cellStyle name="40% - Акцент3 2 2" xfId="349"/>
    <cellStyle name="40% - Акцент3 2_46EE.2011(v1.0)" xfId="350"/>
    <cellStyle name="40% - Акцент3 3" xfId="351"/>
    <cellStyle name="40% - Акцент3 3 2" xfId="352"/>
    <cellStyle name="40% - Акцент3 3_46EE.2011(v1.0)" xfId="353"/>
    <cellStyle name="40% - Акцент3 4" xfId="354"/>
    <cellStyle name="40% - Акцент3 4 2" xfId="355"/>
    <cellStyle name="40% - Акцент3 4_46EE.2011(v1.0)" xfId="356"/>
    <cellStyle name="40% - Акцент3 5" xfId="357"/>
    <cellStyle name="40% - Акцент3 5 2" xfId="358"/>
    <cellStyle name="40% - Акцент3 5_46EE.2011(v1.0)" xfId="359"/>
    <cellStyle name="40% - Акцент3 6" xfId="360"/>
    <cellStyle name="40% - Акцент3 6 2" xfId="361"/>
    <cellStyle name="40% - Акцент3 6_46EE.2011(v1.0)" xfId="362"/>
    <cellStyle name="40% - Акцент3 7" xfId="363"/>
    <cellStyle name="40% - Акцент3 7 2" xfId="364"/>
    <cellStyle name="40% - Акцент3 7_46EE.2011(v1.0)" xfId="365"/>
    <cellStyle name="40% - Акцент3 8" xfId="366"/>
    <cellStyle name="40% - Акцент3 8 2" xfId="367"/>
    <cellStyle name="40% - Акцент3 8_46EE.2011(v1.0)" xfId="368"/>
    <cellStyle name="40% - Акцент3 9" xfId="369"/>
    <cellStyle name="40% - Акцент3 9 2" xfId="370"/>
    <cellStyle name="40% - Акцент3 9_46EE.2011(v1.0)" xfId="371"/>
    <cellStyle name="40% - Акцент4" xfId="372"/>
    <cellStyle name="40% — акцент4" xfId="373"/>
    <cellStyle name="40% - Акцент4 2" xfId="374"/>
    <cellStyle name="40% - Акцент4 2 2" xfId="375"/>
    <cellStyle name="40% - Акцент4 2_46EE.2011(v1.0)" xfId="376"/>
    <cellStyle name="40% - Акцент4 3" xfId="377"/>
    <cellStyle name="40% - Акцент4 3 2" xfId="378"/>
    <cellStyle name="40% - Акцент4 3_46EE.2011(v1.0)" xfId="379"/>
    <cellStyle name="40% - Акцент4 4" xfId="380"/>
    <cellStyle name="40% - Акцент4 4 2" xfId="381"/>
    <cellStyle name="40% - Акцент4 4_46EE.2011(v1.0)" xfId="382"/>
    <cellStyle name="40% - Акцент4 5" xfId="383"/>
    <cellStyle name="40% - Акцент4 5 2" xfId="384"/>
    <cellStyle name="40% - Акцент4 5_46EE.2011(v1.0)" xfId="385"/>
    <cellStyle name="40% - Акцент4 6" xfId="386"/>
    <cellStyle name="40% - Акцент4 6 2" xfId="387"/>
    <cellStyle name="40% - Акцент4 6_46EE.2011(v1.0)" xfId="388"/>
    <cellStyle name="40% - Акцент4 7" xfId="389"/>
    <cellStyle name="40% - Акцент4 7 2" xfId="390"/>
    <cellStyle name="40% - Акцент4 7_46EE.2011(v1.0)" xfId="391"/>
    <cellStyle name="40% - Акцент4 8" xfId="392"/>
    <cellStyle name="40% - Акцент4 8 2" xfId="393"/>
    <cellStyle name="40% - Акцент4 8_46EE.2011(v1.0)" xfId="394"/>
    <cellStyle name="40% - Акцент4 9" xfId="395"/>
    <cellStyle name="40% - Акцент4 9 2" xfId="396"/>
    <cellStyle name="40% - Акцент4 9_46EE.2011(v1.0)" xfId="397"/>
    <cellStyle name="40% - Акцент5" xfId="398"/>
    <cellStyle name="40% — акцент5" xfId="399"/>
    <cellStyle name="40% - Акцент5 2" xfId="400"/>
    <cellStyle name="40% - Акцент5 2 2" xfId="401"/>
    <cellStyle name="40% - Акцент5 2_46EE.2011(v1.0)" xfId="402"/>
    <cellStyle name="40% - Акцент5 3" xfId="403"/>
    <cellStyle name="40% - Акцент5 3 2" xfId="404"/>
    <cellStyle name="40% - Акцент5 3_46EE.2011(v1.0)" xfId="405"/>
    <cellStyle name="40% - Акцент5 4" xfId="406"/>
    <cellStyle name="40% - Акцент5 4 2" xfId="407"/>
    <cellStyle name="40% - Акцент5 4_46EE.2011(v1.0)" xfId="408"/>
    <cellStyle name="40% - Акцент5 5" xfId="409"/>
    <cellStyle name="40% - Акцент5 5 2" xfId="410"/>
    <cellStyle name="40% - Акцент5 5_46EE.2011(v1.0)" xfId="411"/>
    <cellStyle name="40% - Акцент5 6" xfId="412"/>
    <cellStyle name="40% - Акцент5 6 2" xfId="413"/>
    <cellStyle name="40% - Акцент5 6_46EE.2011(v1.0)" xfId="414"/>
    <cellStyle name="40% - Акцент5 7" xfId="415"/>
    <cellStyle name="40% - Акцент5 7 2" xfId="416"/>
    <cellStyle name="40% - Акцент5 7_46EE.2011(v1.0)" xfId="417"/>
    <cellStyle name="40% - Акцент5 8" xfId="418"/>
    <cellStyle name="40% - Акцент5 8 2" xfId="419"/>
    <cellStyle name="40% - Акцент5 8_46EE.2011(v1.0)" xfId="420"/>
    <cellStyle name="40% - Акцент5 9" xfId="421"/>
    <cellStyle name="40% - Акцент5 9 2" xfId="422"/>
    <cellStyle name="40% - Акцент5 9_46EE.2011(v1.0)" xfId="423"/>
    <cellStyle name="40% - Акцент6" xfId="424"/>
    <cellStyle name="40% — акцент6" xfId="425"/>
    <cellStyle name="40% - Акцент6 2" xfId="426"/>
    <cellStyle name="40% - Акцент6 2 2" xfId="427"/>
    <cellStyle name="40% - Акцент6 2_46EE.2011(v1.0)" xfId="428"/>
    <cellStyle name="40% - Акцент6 3" xfId="429"/>
    <cellStyle name="40% - Акцент6 3 2" xfId="430"/>
    <cellStyle name="40% - Акцент6 3_46EE.2011(v1.0)" xfId="431"/>
    <cellStyle name="40% - Акцент6 4" xfId="432"/>
    <cellStyle name="40% - Акцент6 4 2" xfId="433"/>
    <cellStyle name="40% - Акцент6 4_46EE.2011(v1.0)" xfId="434"/>
    <cellStyle name="40% - Акцент6 5" xfId="435"/>
    <cellStyle name="40% - Акцент6 5 2" xfId="436"/>
    <cellStyle name="40% - Акцент6 5_46EE.2011(v1.0)" xfId="437"/>
    <cellStyle name="40% - Акцент6 6" xfId="438"/>
    <cellStyle name="40% - Акцент6 6 2" xfId="439"/>
    <cellStyle name="40% - Акцент6 6_46EE.2011(v1.0)" xfId="440"/>
    <cellStyle name="40% - Акцент6 7" xfId="441"/>
    <cellStyle name="40% - Акцент6 7 2" xfId="442"/>
    <cellStyle name="40% - Акцент6 7_46EE.2011(v1.0)" xfId="443"/>
    <cellStyle name="40% - Акцент6 8" xfId="444"/>
    <cellStyle name="40% - Акцент6 8 2" xfId="445"/>
    <cellStyle name="40% - Акцент6 8_46EE.2011(v1.0)" xfId="446"/>
    <cellStyle name="40% - Акцент6 9" xfId="447"/>
    <cellStyle name="40% - Акцент6 9 2" xfId="448"/>
    <cellStyle name="40% - Акцент6 9_46EE.2011(v1.0)" xfId="449"/>
    <cellStyle name="60% - Accent1" xfId="450"/>
    <cellStyle name="60% - Accent2" xfId="451"/>
    <cellStyle name="60% - Accent3" xfId="452"/>
    <cellStyle name="60% - Accent4" xfId="453"/>
    <cellStyle name="60% - Accent5" xfId="454"/>
    <cellStyle name="60% - Accent6" xfId="455"/>
    <cellStyle name="60% - Акцент1" xfId="456"/>
    <cellStyle name="60% — акцент1" xfId="457"/>
    <cellStyle name="60% - Акцент1 2" xfId="458"/>
    <cellStyle name="60% - Акцент1 2 2" xfId="459"/>
    <cellStyle name="60% - Акцент1 3" xfId="460"/>
    <cellStyle name="60% - Акцент1 3 2" xfId="461"/>
    <cellStyle name="60% - Акцент1 4" xfId="462"/>
    <cellStyle name="60% - Акцент1 4 2" xfId="463"/>
    <cellStyle name="60% - Акцент1 5" xfId="464"/>
    <cellStyle name="60% - Акцент1 5 2" xfId="465"/>
    <cellStyle name="60% - Акцент1 6" xfId="466"/>
    <cellStyle name="60% - Акцент1 6 2" xfId="467"/>
    <cellStyle name="60% - Акцент1 7" xfId="468"/>
    <cellStyle name="60% - Акцент1 7 2" xfId="469"/>
    <cellStyle name="60% - Акцент1 8" xfId="470"/>
    <cellStyle name="60% - Акцент1 8 2" xfId="471"/>
    <cellStyle name="60% - Акцент1 9" xfId="472"/>
    <cellStyle name="60% - Акцент1 9 2" xfId="473"/>
    <cellStyle name="60% - Акцент2" xfId="474"/>
    <cellStyle name="60% — акцент2" xfId="475"/>
    <cellStyle name="60% - Акцент2 2" xfId="476"/>
    <cellStyle name="60% - Акцент2 2 2" xfId="477"/>
    <cellStyle name="60% - Акцент2 3" xfId="478"/>
    <cellStyle name="60% - Акцент2 3 2" xfId="479"/>
    <cellStyle name="60% - Акцент2 4" xfId="480"/>
    <cellStyle name="60% - Акцент2 4 2" xfId="481"/>
    <cellStyle name="60% - Акцент2 5" xfId="482"/>
    <cellStyle name="60% - Акцент2 5 2" xfId="483"/>
    <cellStyle name="60% - Акцент2 6" xfId="484"/>
    <cellStyle name="60% - Акцент2 6 2" xfId="485"/>
    <cellStyle name="60% - Акцент2 7" xfId="486"/>
    <cellStyle name="60% - Акцент2 7 2" xfId="487"/>
    <cellStyle name="60% - Акцент2 8" xfId="488"/>
    <cellStyle name="60% - Акцент2 8 2" xfId="489"/>
    <cellStyle name="60% - Акцент2 9" xfId="490"/>
    <cellStyle name="60% - Акцент2 9 2" xfId="491"/>
    <cellStyle name="60% - Акцент3" xfId="492"/>
    <cellStyle name="60% — акцент3" xfId="493"/>
    <cellStyle name="60% - Акцент3 2" xfId="494"/>
    <cellStyle name="60% - Акцент3 2 2" xfId="495"/>
    <cellStyle name="60% - Акцент3 3" xfId="496"/>
    <cellStyle name="60% - Акцент3 3 2" xfId="497"/>
    <cellStyle name="60% - Акцент3 4" xfId="498"/>
    <cellStyle name="60% - Акцент3 4 2" xfId="499"/>
    <cellStyle name="60% - Акцент3 5" xfId="500"/>
    <cellStyle name="60% - Акцент3 5 2" xfId="501"/>
    <cellStyle name="60% - Акцент3 6" xfId="502"/>
    <cellStyle name="60% - Акцент3 6 2" xfId="503"/>
    <cellStyle name="60% - Акцент3 7" xfId="504"/>
    <cellStyle name="60% - Акцент3 7 2" xfId="505"/>
    <cellStyle name="60% - Акцент3 8" xfId="506"/>
    <cellStyle name="60% - Акцент3 8 2" xfId="507"/>
    <cellStyle name="60% - Акцент3 9" xfId="508"/>
    <cellStyle name="60% - Акцент3 9 2" xfId="509"/>
    <cellStyle name="60% - Акцент4" xfId="510"/>
    <cellStyle name="60% — акцент4" xfId="511"/>
    <cellStyle name="60% - Акцент4 2" xfId="512"/>
    <cellStyle name="60% - Акцент4 2 2" xfId="513"/>
    <cellStyle name="60% - Акцент4 3" xfId="514"/>
    <cellStyle name="60% - Акцент4 3 2" xfId="515"/>
    <cellStyle name="60% - Акцент4 4" xfId="516"/>
    <cellStyle name="60% - Акцент4 4 2" xfId="517"/>
    <cellStyle name="60% - Акцент4 5" xfId="518"/>
    <cellStyle name="60% - Акцент4 5 2" xfId="519"/>
    <cellStyle name="60% - Акцент4 6" xfId="520"/>
    <cellStyle name="60% - Акцент4 6 2" xfId="521"/>
    <cellStyle name="60% - Акцент4 7" xfId="522"/>
    <cellStyle name="60% - Акцент4 7 2" xfId="523"/>
    <cellStyle name="60% - Акцент4 8" xfId="524"/>
    <cellStyle name="60% - Акцент4 8 2" xfId="525"/>
    <cellStyle name="60% - Акцент4 9" xfId="526"/>
    <cellStyle name="60% - Акцент4 9 2" xfId="527"/>
    <cellStyle name="60% - Акцент5" xfId="528"/>
    <cellStyle name="60% — акцент5" xfId="529"/>
    <cellStyle name="60% - Акцент5 2" xfId="530"/>
    <cellStyle name="60% - Акцент5 2 2" xfId="531"/>
    <cellStyle name="60% - Акцент5 3" xfId="532"/>
    <cellStyle name="60% - Акцент5 3 2" xfId="533"/>
    <cellStyle name="60% - Акцент5 4" xfId="534"/>
    <cellStyle name="60% - Акцент5 4 2" xfId="535"/>
    <cellStyle name="60% - Акцент5 5" xfId="536"/>
    <cellStyle name="60% - Акцент5 5 2" xfId="537"/>
    <cellStyle name="60% - Акцент5 6" xfId="538"/>
    <cellStyle name="60% - Акцент5 6 2" xfId="539"/>
    <cellStyle name="60% - Акцент5 7" xfId="540"/>
    <cellStyle name="60% - Акцент5 7 2" xfId="541"/>
    <cellStyle name="60% - Акцент5 8" xfId="542"/>
    <cellStyle name="60% - Акцент5 8 2" xfId="543"/>
    <cellStyle name="60% - Акцент5 9" xfId="544"/>
    <cellStyle name="60% - Акцент5 9 2" xfId="545"/>
    <cellStyle name="60% - Акцент6" xfId="546"/>
    <cellStyle name="60% — акцент6" xfId="547"/>
    <cellStyle name="60% - Акцент6 2" xfId="548"/>
    <cellStyle name="60% - Акцент6 2 2" xfId="549"/>
    <cellStyle name="60% - Акцент6 3" xfId="550"/>
    <cellStyle name="60% - Акцент6 3 2" xfId="551"/>
    <cellStyle name="60% - Акцент6 4" xfId="552"/>
    <cellStyle name="60% - Акцент6 4 2" xfId="553"/>
    <cellStyle name="60% - Акцент6 5" xfId="554"/>
    <cellStyle name="60% - Акцент6 5 2" xfId="555"/>
    <cellStyle name="60% - Акцент6 6" xfId="556"/>
    <cellStyle name="60% - Акцент6 6 2" xfId="557"/>
    <cellStyle name="60% - Акцент6 7" xfId="558"/>
    <cellStyle name="60% - Акцент6 7 2" xfId="559"/>
    <cellStyle name="60% - Акцент6 8" xfId="560"/>
    <cellStyle name="60% - Акцент6 8 2" xfId="561"/>
    <cellStyle name="60% - Акцент6 9" xfId="562"/>
    <cellStyle name="60% - Акцент6 9 2" xfId="563"/>
    <cellStyle name="Accent1" xfId="564"/>
    <cellStyle name="Accent2" xfId="565"/>
    <cellStyle name="Accent3" xfId="566"/>
    <cellStyle name="Accent4" xfId="567"/>
    <cellStyle name="Accent5" xfId="568"/>
    <cellStyle name="Accent6" xfId="569"/>
    <cellStyle name="Ăčďĺđńńűëęŕ" xfId="570"/>
    <cellStyle name="Áĺççŕůčňíűé" xfId="571"/>
    <cellStyle name="Äĺíĺćíűé [0]_(ňŕá 3č)" xfId="572"/>
    <cellStyle name="Äĺíĺćíűé_(ňŕá 3č)" xfId="573"/>
    <cellStyle name="Bad" xfId="574"/>
    <cellStyle name="Calculation" xfId="575"/>
    <cellStyle name="Check Cell" xfId="576"/>
    <cellStyle name="Comma [0]_irl tel sep5" xfId="577"/>
    <cellStyle name="Comma_irl tel sep5" xfId="578"/>
    <cellStyle name="Comma0" xfId="579"/>
    <cellStyle name="Çŕůčňíűé" xfId="580"/>
    <cellStyle name="Currency [0]" xfId="581"/>
    <cellStyle name="Currency [0] 2" xfId="582"/>
    <cellStyle name="Currency [0] 2 2" xfId="583"/>
    <cellStyle name="Currency [0] 2 3" xfId="584"/>
    <cellStyle name="Currency [0] 2 4" xfId="585"/>
    <cellStyle name="Currency [0] 2 5" xfId="586"/>
    <cellStyle name="Currency [0] 2 6" xfId="587"/>
    <cellStyle name="Currency [0] 2 7" xfId="588"/>
    <cellStyle name="Currency [0] 2 8" xfId="589"/>
    <cellStyle name="Currency [0] 3" xfId="590"/>
    <cellStyle name="Currency [0] 3 2" xfId="591"/>
    <cellStyle name="Currency [0] 3 3" xfId="592"/>
    <cellStyle name="Currency [0] 3 4" xfId="593"/>
    <cellStyle name="Currency [0] 3 5" xfId="594"/>
    <cellStyle name="Currency [0] 3 6" xfId="595"/>
    <cellStyle name="Currency [0] 3 7" xfId="596"/>
    <cellStyle name="Currency [0] 3 8" xfId="597"/>
    <cellStyle name="Currency [0] 4" xfId="598"/>
    <cellStyle name="Currency [0] 4 2" xfId="599"/>
    <cellStyle name="Currency [0] 4 3" xfId="600"/>
    <cellStyle name="Currency [0] 4 4" xfId="601"/>
    <cellStyle name="Currency [0] 4 5" xfId="602"/>
    <cellStyle name="Currency [0] 4 6" xfId="603"/>
    <cellStyle name="Currency [0] 4 7" xfId="604"/>
    <cellStyle name="Currency [0] 4 8" xfId="605"/>
    <cellStyle name="Currency [0] 5" xfId="606"/>
    <cellStyle name="Currency [0] 5 2" xfId="607"/>
    <cellStyle name="Currency [0] 5 3" xfId="608"/>
    <cellStyle name="Currency [0] 5 4" xfId="609"/>
    <cellStyle name="Currency [0] 5 5" xfId="610"/>
    <cellStyle name="Currency [0] 5 6" xfId="611"/>
    <cellStyle name="Currency [0] 5 7" xfId="612"/>
    <cellStyle name="Currency [0] 5 8" xfId="613"/>
    <cellStyle name="Currency [0] 6" xfId="614"/>
    <cellStyle name="Currency [0] 6 2" xfId="615"/>
    <cellStyle name="Currency [0] 7" xfId="616"/>
    <cellStyle name="Currency [0] 7 2" xfId="617"/>
    <cellStyle name="Currency [0] 8" xfId="618"/>
    <cellStyle name="Currency [0] 8 2" xfId="619"/>
    <cellStyle name="Currency_irl tel sep5" xfId="620"/>
    <cellStyle name="Currency0" xfId="621"/>
    <cellStyle name="Date" xfId="622"/>
    <cellStyle name="Dates" xfId="623"/>
    <cellStyle name="E-mail" xfId="624"/>
    <cellStyle name="Euro" xfId="625"/>
    <cellStyle name="Explanatory Text" xfId="626"/>
    <cellStyle name="F2" xfId="627"/>
    <cellStyle name="F3" xfId="628"/>
    <cellStyle name="F4" xfId="629"/>
    <cellStyle name="F5" xfId="630"/>
    <cellStyle name="F6" xfId="631"/>
    <cellStyle name="F7" xfId="632"/>
    <cellStyle name="F8" xfId="633"/>
    <cellStyle name="Fixed" xfId="634"/>
    <cellStyle name="Good" xfId="635"/>
    <cellStyle name="Heading" xfId="636"/>
    <cellStyle name="Heading 1" xfId="637"/>
    <cellStyle name="Heading 2" xfId="638"/>
    <cellStyle name="Heading 3" xfId="639"/>
    <cellStyle name="Heading 4" xfId="640"/>
    <cellStyle name="Heading2" xfId="641"/>
    <cellStyle name="Îáű÷íűé__FES" xfId="642"/>
    <cellStyle name="Îňęđűâŕâřŕ˙ń˙ ăčďĺđńńűëęŕ" xfId="643"/>
    <cellStyle name="Input" xfId="644"/>
    <cellStyle name="Inputs" xfId="645"/>
    <cellStyle name="Inputs (const)" xfId="646"/>
    <cellStyle name="Inputs Co" xfId="647"/>
    <cellStyle name="Inputs_46EE.2011(v1.0)" xfId="648"/>
    <cellStyle name="Linked Cell" xfId="649"/>
    <cellStyle name="Neutral" xfId="650"/>
    <cellStyle name="normal" xfId="651"/>
    <cellStyle name="Normal 2" xfId="652"/>
    <cellStyle name="normal 3" xfId="653"/>
    <cellStyle name="normal 4" xfId="654"/>
    <cellStyle name="normal 5" xfId="655"/>
    <cellStyle name="normal 6" xfId="656"/>
    <cellStyle name="normal 7" xfId="657"/>
    <cellStyle name="normal 8" xfId="658"/>
    <cellStyle name="normal 9" xfId="659"/>
    <cellStyle name="normal_1" xfId="660"/>
    <cellStyle name="Normal1" xfId="661"/>
    <cellStyle name="normбlnм_laroux" xfId="662"/>
    <cellStyle name="Note" xfId="663"/>
    <cellStyle name="Ôčíŕíńîâűé [0]_(ňŕá 3č)" xfId="664"/>
    <cellStyle name="Ôčíŕíńîâűé_(ňŕá 3č)" xfId="665"/>
    <cellStyle name="Output" xfId="666"/>
    <cellStyle name="Price_Body" xfId="667"/>
    <cellStyle name="SAPBEXaggData" xfId="668"/>
    <cellStyle name="SAPBEXaggDataEmph" xfId="669"/>
    <cellStyle name="SAPBEXaggItem" xfId="670"/>
    <cellStyle name="SAPBEXaggItemX" xfId="671"/>
    <cellStyle name="SAPBEXchaText" xfId="672"/>
    <cellStyle name="SAPBEXexcBad7" xfId="673"/>
    <cellStyle name="SAPBEXexcBad8" xfId="674"/>
    <cellStyle name="SAPBEXexcBad9" xfId="675"/>
    <cellStyle name="SAPBEXexcCritical4" xfId="676"/>
    <cellStyle name="SAPBEXexcCritical5" xfId="677"/>
    <cellStyle name="SAPBEXexcCritical6" xfId="678"/>
    <cellStyle name="SAPBEXexcGood1" xfId="679"/>
    <cellStyle name="SAPBEXexcGood2" xfId="680"/>
    <cellStyle name="SAPBEXexcGood3" xfId="681"/>
    <cellStyle name="SAPBEXfilterDrill" xfId="682"/>
    <cellStyle name="SAPBEXfilterItem" xfId="683"/>
    <cellStyle name="SAPBEXfilterText" xfId="684"/>
    <cellStyle name="SAPBEXformats" xfId="685"/>
    <cellStyle name="SAPBEXheaderItem" xfId="686"/>
    <cellStyle name="SAPBEXheaderText" xfId="687"/>
    <cellStyle name="SAPBEXHLevel0" xfId="688"/>
    <cellStyle name="SAPBEXHLevel0X" xfId="689"/>
    <cellStyle name="SAPBEXHLevel1" xfId="690"/>
    <cellStyle name="SAPBEXHLevel1X" xfId="691"/>
    <cellStyle name="SAPBEXHLevel2" xfId="692"/>
    <cellStyle name="SAPBEXHLevel2X" xfId="693"/>
    <cellStyle name="SAPBEXHLevel3" xfId="694"/>
    <cellStyle name="SAPBEXHLevel3X" xfId="695"/>
    <cellStyle name="SAPBEXinputData" xfId="696"/>
    <cellStyle name="SAPBEXresData" xfId="697"/>
    <cellStyle name="SAPBEXresDataEmph" xfId="698"/>
    <cellStyle name="SAPBEXresItem" xfId="699"/>
    <cellStyle name="SAPBEXresItemX" xfId="700"/>
    <cellStyle name="SAPBEXstdData" xfId="701"/>
    <cellStyle name="SAPBEXstdDataEmph" xfId="702"/>
    <cellStyle name="SAPBEXstdItem" xfId="703"/>
    <cellStyle name="SAPBEXstdItemX" xfId="704"/>
    <cellStyle name="SAPBEXtitle" xfId="705"/>
    <cellStyle name="SAPBEXundefined" xfId="706"/>
    <cellStyle name="Style 1" xfId="707"/>
    <cellStyle name="Table Heading" xfId="708"/>
    <cellStyle name="Title" xfId="709"/>
    <cellStyle name="Total" xfId="710"/>
    <cellStyle name="Warning Text" xfId="711"/>
    <cellStyle name="Акцент1" xfId="712"/>
    <cellStyle name="Акцент1 2" xfId="713"/>
    <cellStyle name="Акцент1 2 2" xfId="714"/>
    <cellStyle name="Акцент1 3" xfId="715"/>
    <cellStyle name="Акцент1 3 2" xfId="716"/>
    <cellStyle name="Акцент1 4" xfId="717"/>
    <cellStyle name="Акцент1 4 2" xfId="718"/>
    <cellStyle name="Акцент1 5" xfId="719"/>
    <cellStyle name="Акцент1 5 2" xfId="720"/>
    <cellStyle name="Акцент1 6" xfId="721"/>
    <cellStyle name="Акцент1 6 2" xfId="722"/>
    <cellStyle name="Акцент1 7" xfId="723"/>
    <cellStyle name="Акцент1 7 2" xfId="724"/>
    <cellStyle name="Акцент1 8" xfId="725"/>
    <cellStyle name="Акцент1 8 2" xfId="726"/>
    <cellStyle name="Акцент1 9" xfId="727"/>
    <cellStyle name="Акцент1 9 2" xfId="728"/>
    <cellStyle name="Акцент2" xfId="729"/>
    <cellStyle name="Акцент2 2" xfId="730"/>
    <cellStyle name="Акцент2 2 2" xfId="731"/>
    <cellStyle name="Акцент2 3" xfId="732"/>
    <cellStyle name="Акцент2 3 2" xfId="733"/>
    <cellStyle name="Акцент2 4" xfId="734"/>
    <cellStyle name="Акцент2 4 2" xfId="735"/>
    <cellStyle name="Акцент2 5" xfId="736"/>
    <cellStyle name="Акцент2 5 2" xfId="737"/>
    <cellStyle name="Акцент2 6" xfId="738"/>
    <cellStyle name="Акцент2 6 2" xfId="739"/>
    <cellStyle name="Акцент2 7" xfId="740"/>
    <cellStyle name="Акцент2 7 2" xfId="741"/>
    <cellStyle name="Акцент2 8" xfId="742"/>
    <cellStyle name="Акцент2 8 2" xfId="743"/>
    <cellStyle name="Акцент2 9" xfId="744"/>
    <cellStyle name="Акцент2 9 2" xfId="745"/>
    <cellStyle name="Акцент3" xfId="746"/>
    <cellStyle name="Акцент3 2" xfId="747"/>
    <cellStyle name="Акцент3 2 2" xfId="748"/>
    <cellStyle name="Акцент3 3" xfId="749"/>
    <cellStyle name="Акцент3 3 2" xfId="750"/>
    <cellStyle name="Акцент3 4" xfId="751"/>
    <cellStyle name="Акцент3 4 2" xfId="752"/>
    <cellStyle name="Акцент3 5" xfId="753"/>
    <cellStyle name="Акцент3 5 2" xfId="754"/>
    <cellStyle name="Акцент3 6" xfId="755"/>
    <cellStyle name="Акцент3 6 2" xfId="756"/>
    <cellStyle name="Акцент3 7" xfId="757"/>
    <cellStyle name="Акцент3 7 2" xfId="758"/>
    <cellStyle name="Акцент3 8" xfId="759"/>
    <cellStyle name="Акцент3 8 2" xfId="760"/>
    <cellStyle name="Акцент3 9" xfId="761"/>
    <cellStyle name="Акцент3 9 2" xfId="762"/>
    <cellStyle name="Акцент4" xfId="763"/>
    <cellStyle name="Акцент4 2" xfId="764"/>
    <cellStyle name="Акцент4 2 2" xfId="765"/>
    <cellStyle name="Акцент4 3" xfId="766"/>
    <cellStyle name="Акцент4 3 2" xfId="767"/>
    <cellStyle name="Акцент4 4" xfId="768"/>
    <cellStyle name="Акцент4 4 2" xfId="769"/>
    <cellStyle name="Акцент4 5" xfId="770"/>
    <cellStyle name="Акцент4 5 2" xfId="771"/>
    <cellStyle name="Акцент4 6" xfId="772"/>
    <cellStyle name="Акцент4 6 2" xfId="773"/>
    <cellStyle name="Акцент4 7" xfId="774"/>
    <cellStyle name="Акцент4 7 2" xfId="775"/>
    <cellStyle name="Акцент4 8" xfId="776"/>
    <cellStyle name="Акцент4 8 2" xfId="777"/>
    <cellStyle name="Акцент4 9" xfId="778"/>
    <cellStyle name="Акцент4 9 2" xfId="779"/>
    <cellStyle name="Акцент5" xfId="780"/>
    <cellStyle name="Акцент5 2" xfId="781"/>
    <cellStyle name="Акцент5 2 2" xfId="782"/>
    <cellStyle name="Акцент5 3" xfId="783"/>
    <cellStyle name="Акцент5 3 2" xfId="784"/>
    <cellStyle name="Акцент5 4" xfId="785"/>
    <cellStyle name="Акцент5 4 2" xfId="786"/>
    <cellStyle name="Акцент5 5" xfId="787"/>
    <cellStyle name="Акцент5 5 2" xfId="788"/>
    <cellStyle name="Акцент5 6" xfId="789"/>
    <cellStyle name="Акцент5 6 2" xfId="790"/>
    <cellStyle name="Акцент5 7" xfId="791"/>
    <cellStyle name="Акцент5 7 2" xfId="792"/>
    <cellStyle name="Акцент5 8" xfId="793"/>
    <cellStyle name="Акцент5 8 2" xfId="794"/>
    <cellStyle name="Акцент5 9" xfId="795"/>
    <cellStyle name="Акцент5 9 2" xfId="796"/>
    <cellStyle name="Акцент6" xfId="797"/>
    <cellStyle name="Акцент6 2" xfId="798"/>
    <cellStyle name="Акцент6 2 2" xfId="799"/>
    <cellStyle name="Акцент6 3" xfId="800"/>
    <cellStyle name="Акцент6 3 2" xfId="801"/>
    <cellStyle name="Акцент6 4" xfId="802"/>
    <cellStyle name="Акцент6 4 2" xfId="803"/>
    <cellStyle name="Акцент6 5" xfId="804"/>
    <cellStyle name="Акцент6 5 2" xfId="805"/>
    <cellStyle name="Акцент6 6" xfId="806"/>
    <cellStyle name="Акцент6 6 2" xfId="807"/>
    <cellStyle name="Акцент6 7" xfId="808"/>
    <cellStyle name="Акцент6 7 2" xfId="809"/>
    <cellStyle name="Акцент6 8" xfId="810"/>
    <cellStyle name="Акцент6 8 2" xfId="811"/>
    <cellStyle name="Акцент6 9" xfId="812"/>
    <cellStyle name="Акцент6 9 2" xfId="813"/>
    <cellStyle name="Беззащитный" xfId="814"/>
    <cellStyle name="Ввод " xfId="815"/>
    <cellStyle name="Ввод  2" xfId="816"/>
    <cellStyle name="Ввод  2 2" xfId="817"/>
    <cellStyle name="Ввод  2_46EE.2011(v1.0)" xfId="818"/>
    <cellStyle name="Ввод  3" xfId="819"/>
    <cellStyle name="Ввод  3 2" xfId="820"/>
    <cellStyle name="Ввод  3_46EE.2011(v1.0)" xfId="821"/>
    <cellStyle name="Ввод  4" xfId="822"/>
    <cellStyle name="Ввод  4 2" xfId="823"/>
    <cellStyle name="Ввод  4_46EE.2011(v1.0)" xfId="824"/>
    <cellStyle name="Ввод  5" xfId="825"/>
    <cellStyle name="Ввод  5 2" xfId="826"/>
    <cellStyle name="Ввод  5_46EE.2011(v1.0)" xfId="827"/>
    <cellStyle name="Ввод  6" xfId="828"/>
    <cellStyle name="Ввод  6 2" xfId="829"/>
    <cellStyle name="Ввод  6_46EE.2011(v1.0)" xfId="830"/>
    <cellStyle name="Ввод  7" xfId="831"/>
    <cellStyle name="Ввод  7 2" xfId="832"/>
    <cellStyle name="Ввод  7_46EE.2011(v1.0)" xfId="833"/>
    <cellStyle name="Ввод  8" xfId="834"/>
    <cellStyle name="Ввод  8 2" xfId="835"/>
    <cellStyle name="Ввод  8_46EE.2011(v1.0)" xfId="836"/>
    <cellStyle name="Ввод  9" xfId="837"/>
    <cellStyle name="Ввод  9 2" xfId="838"/>
    <cellStyle name="Ввод  9_46EE.2011(v1.0)" xfId="839"/>
    <cellStyle name="Вывод" xfId="840"/>
    <cellStyle name="Вывод 2" xfId="841"/>
    <cellStyle name="Вывод 2 2" xfId="842"/>
    <cellStyle name="Вывод 2_46EE.2011(v1.0)" xfId="843"/>
    <cellStyle name="Вывод 3" xfId="844"/>
    <cellStyle name="Вывод 3 2" xfId="845"/>
    <cellStyle name="Вывод 3_46EE.2011(v1.0)" xfId="846"/>
    <cellStyle name="Вывод 4" xfId="847"/>
    <cellStyle name="Вывод 4 2" xfId="848"/>
    <cellStyle name="Вывод 4_46EE.2011(v1.0)" xfId="849"/>
    <cellStyle name="Вывод 5" xfId="850"/>
    <cellStyle name="Вывод 5 2" xfId="851"/>
    <cellStyle name="Вывод 5_46EE.2011(v1.0)" xfId="852"/>
    <cellStyle name="Вывод 6" xfId="853"/>
    <cellStyle name="Вывод 6 2" xfId="854"/>
    <cellStyle name="Вывод 6_46EE.2011(v1.0)" xfId="855"/>
    <cellStyle name="Вывод 7" xfId="856"/>
    <cellStyle name="Вывод 7 2" xfId="857"/>
    <cellStyle name="Вывод 7_46EE.2011(v1.0)" xfId="858"/>
    <cellStyle name="Вывод 8" xfId="859"/>
    <cellStyle name="Вывод 8 2" xfId="860"/>
    <cellStyle name="Вывод 8_46EE.2011(v1.0)" xfId="861"/>
    <cellStyle name="Вывод 9" xfId="862"/>
    <cellStyle name="Вывод 9 2" xfId="863"/>
    <cellStyle name="Вывод 9_46EE.2011(v1.0)" xfId="864"/>
    <cellStyle name="Вычисление" xfId="865"/>
    <cellStyle name="Вычисление 2" xfId="866"/>
    <cellStyle name="Вычисление 2 2" xfId="867"/>
    <cellStyle name="Вычисление 2_46EE.2011(v1.0)" xfId="868"/>
    <cellStyle name="Вычисление 3" xfId="869"/>
    <cellStyle name="Вычисление 3 2" xfId="870"/>
    <cellStyle name="Вычисление 3_46EE.2011(v1.0)" xfId="871"/>
    <cellStyle name="Вычисление 4" xfId="872"/>
    <cellStyle name="Вычисление 4 2" xfId="873"/>
    <cellStyle name="Вычисление 4_46EE.2011(v1.0)" xfId="874"/>
    <cellStyle name="Вычисление 5" xfId="875"/>
    <cellStyle name="Вычисление 5 2" xfId="876"/>
    <cellStyle name="Вычисление 5_46EE.2011(v1.0)" xfId="877"/>
    <cellStyle name="Вычисление 6" xfId="878"/>
    <cellStyle name="Вычисление 6 2" xfId="879"/>
    <cellStyle name="Вычисление 6_46EE.2011(v1.0)" xfId="880"/>
    <cellStyle name="Вычисление 7" xfId="881"/>
    <cellStyle name="Вычисление 7 2" xfId="882"/>
    <cellStyle name="Вычисление 7_46EE.2011(v1.0)" xfId="883"/>
    <cellStyle name="Вычисление 8" xfId="884"/>
    <cellStyle name="Вычисление 8 2" xfId="885"/>
    <cellStyle name="Вычисление 8_46EE.2011(v1.0)" xfId="886"/>
    <cellStyle name="Вычисление 9" xfId="887"/>
    <cellStyle name="Вычисление 9 2" xfId="888"/>
    <cellStyle name="Вычисление 9_46EE.2011(v1.0)" xfId="889"/>
    <cellStyle name="Hyperlink" xfId="890"/>
    <cellStyle name="Гиперссылка 2" xfId="891"/>
    <cellStyle name="Гиперссылка 3" xfId="892"/>
    <cellStyle name="ДАТА" xfId="893"/>
    <cellStyle name="ДАТА 2" xfId="894"/>
    <cellStyle name="ДАТА 3" xfId="895"/>
    <cellStyle name="ДАТА 4" xfId="896"/>
    <cellStyle name="ДАТА 5" xfId="897"/>
    <cellStyle name="ДАТА 6" xfId="898"/>
    <cellStyle name="ДАТА 7" xfId="899"/>
    <cellStyle name="ДАТА 8" xfId="900"/>
    <cellStyle name="ДАТА_1" xfId="901"/>
    <cellStyle name="Currency" xfId="902"/>
    <cellStyle name="Currency [0]" xfId="903"/>
    <cellStyle name="Денежный 2" xfId="904"/>
    <cellStyle name="Заголовок" xfId="905"/>
    <cellStyle name="Заголовок 1" xfId="906"/>
    <cellStyle name="Заголовок 1 2" xfId="907"/>
    <cellStyle name="Заголовок 1 2 2" xfId="908"/>
    <cellStyle name="Заголовок 1 2_46EE.2011(v1.0)" xfId="909"/>
    <cellStyle name="Заголовок 1 3" xfId="910"/>
    <cellStyle name="Заголовок 1 3 2" xfId="911"/>
    <cellStyle name="Заголовок 1 3_46EE.2011(v1.0)" xfId="912"/>
    <cellStyle name="Заголовок 1 4" xfId="913"/>
    <cellStyle name="Заголовок 1 4 2" xfId="914"/>
    <cellStyle name="Заголовок 1 4_46EE.2011(v1.0)" xfId="915"/>
    <cellStyle name="Заголовок 1 5" xfId="916"/>
    <cellStyle name="Заголовок 1 5 2" xfId="917"/>
    <cellStyle name="Заголовок 1 5_46EE.2011(v1.0)" xfId="918"/>
    <cellStyle name="Заголовок 1 6" xfId="919"/>
    <cellStyle name="Заголовок 1 6 2" xfId="920"/>
    <cellStyle name="Заголовок 1 6_46EE.2011(v1.0)" xfId="921"/>
    <cellStyle name="Заголовок 1 7" xfId="922"/>
    <cellStyle name="Заголовок 1 7 2" xfId="923"/>
    <cellStyle name="Заголовок 1 7_46EE.2011(v1.0)" xfId="924"/>
    <cellStyle name="Заголовок 1 8" xfId="925"/>
    <cellStyle name="Заголовок 1 8 2" xfId="926"/>
    <cellStyle name="Заголовок 1 8_46EE.2011(v1.0)" xfId="927"/>
    <cellStyle name="Заголовок 1 9" xfId="928"/>
    <cellStyle name="Заголовок 1 9 2" xfId="929"/>
    <cellStyle name="Заголовок 1 9_46EE.2011(v1.0)" xfId="930"/>
    <cellStyle name="Заголовок 2" xfId="931"/>
    <cellStyle name="Заголовок 2 2" xfId="932"/>
    <cellStyle name="Заголовок 2 2 2" xfId="933"/>
    <cellStyle name="Заголовок 2 2_46EE.2011(v1.0)" xfId="934"/>
    <cellStyle name="Заголовок 2 3" xfId="935"/>
    <cellStyle name="Заголовок 2 3 2" xfId="936"/>
    <cellStyle name="Заголовок 2 3_46EE.2011(v1.0)" xfId="937"/>
    <cellStyle name="Заголовок 2 4" xfId="938"/>
    <cellStyle name="Заголовок 2 4 2" xfId="939"/>
    <cellStyle name="Заголовок 2 4_46EE.2011(v1.0)" xfId="940"/>
    <cellStyle name="Заголовок 2 5" xfId="941"/>
    <cellStyle name="Заголовок 2 5 2" xfId="942"/>
    <cellStyle name="Заголовок 2 5_46EE.2011(v1.0)" xfId="943"/>
    <cellStyle name="Заголовок 2 6" xfId="944"/>
    <cellStyle name="Заголовок 2 6 2" xfId="945"/>
    <cellStyle name="Заголовок 2 6_46EE.2011(v1.0)" xfId="946"/>
    <cellStyle name="Заголовок 2 7" xfId="947"/>
    <cellStyle name="Заголовок 2 7 2" xfId="948"/>
    <cellStyle name="Заголовок 2 7_46EE.2011(v1.0)" xfId="949"/>
    <cellStyle name="Заголовок 2 8" xfId="950"/>
    <cellStyle name="Заголовок 2 8 2" xfId="951"/>
    <cellStyle name="Заголовок 2 8_46EE.2011(v1.0)" xfId="952"/>
    <cellStyle name="Заголовок 2 9" xfId="953"/>
    <cellStyle name="Заголовок 2 9 2" xfId="954"/>
    <cellStyle name="Заголовок 2 9_46EE.2011(v1.0)" xfId="955"/>
    <cellStyle name="Заголовок 3" xfId="956"/>
    <cellStyle name="Заголовок 3 2" xfId="957"/>
    <cellStyle name="Заголовок 3 2 2" xfId="958"/>
    <cellStyle name="Заголовок 3 2_46EE.2011(v1.0)" xfId="959"/>
    <cellStyle name="Заголовок 3 3" xfId="960"/>
    <cellStyle name="Заголовок 3 3 2" xfId="961"/>
    <cellStyle name="Заголовок 3 3_46EE.2011(v1.0)" xfId="962"/>
    <cellStyle name="Заголовок 3 4" xfId="963"/>
    <cellStyle name="Заголовок 3 4 2" xfId="964"/>
    <cellStyle name="Заголовок 3 4_46EE.2011(v1.0)" xfId="965"/>
    <cellStyle name="Заголовок 3 5" xfId="966"/>
    <cellStyle name="Заголовок 3 5 2" xfId="967"/>
    <cellStyle name="Заголовок 3 5_46EE.2011(v1.0)" xfId="968"/>
    <cellStyle name="Заголовок 3 6" xfId="969"/>
    <cellStyle name="Заголовок 3 6 2" xfId="970"/>
    <cellStyle name="Заголовок 3 6_46EE.2011(v1.0)" xfId="971"/>
    <cellStyle name="Заголовок 3 7" xfId="972"/>
    <cellStyle name="Заголовок 3 7 2" xfId="973"/>
    <cellStyle name="Заголовок 3 7_46EE.2011(v1.0)" xfId="974"/>
    <cellStyle name="Заголовок 3 8" xfId="975"/>
    <cellStyle name="Заголовок 3 8 2" xfId="976"/>
    <cellStyle name="Заголовок 3 8_46EE.2011(v1.0)" xfId="977"/>
    <cellStyle name="Заголовок 3 9" xfId="978"/>
    <cellStyle name="Заголовок 3 9 2" xfId="979"/>
    <cellStyle name="Заголовок 3 9_46EE.2011(v1.0)" xfId="980"/>
    <cellStyle name="Заголовок 4" xfId="981"/>
    <cellStyle name="Заголовок 4 2" xfId="982"/>
    <cellStyle name="Заголовок 4 2 2" xfId="983"/>
    <cellStyle name="Заголовок 4 3" xfId="984"/>
    <cellStyle name="Заголовок 4 3 2" xfId="985"/>
    <cellStyle name="Заголовок 4 4" xfId="986"/>
    <cellStyle name="Заголовок 4 4 2" xfId="987"/>
    <cellStyle name="Заголовок 4 5" xfId="988"/>
    <cellStyle name="Заголовок 4 5 2" xfId="989"/>
    <cellStyle name="Заголовок 4 6" xfId="990"/>
    <cellStyle name="Заголовок 4 6 2" xfId="991"/>
    <cellStyle name="Заголовок 4 7" xfId="992"/>
    <cellStyle name="Заголовок 4 7 2" xfId="993"/>
    <cellStyle name="Заголовок 4 8" xfId="994"/>
    <cellStyle name="Заголовок 4 8 2" xfId="995"/>
    <cellStyle name="Заголовок 4 9" xfId="996"/>
    <cellStyle name="Заголовок 4 9 2" xfId="997"/>
    <cellStyle name="ЗАГОЛОВОК1" xfId="998"/>
    <cellStyle name="ЗАГОЛОВОК2" xfId="999"/>
    <cellStyle name="ЗаголовокСтолбца" xfId="1000"/>
    <cellStyle name="Защитный" xfId="1001"/>
    <cellStyle name="Значение" xfId="1002"/>
    <cellStyle name="Зоголовок" xfId="1003"/>
    <cellStyle name="Итог" xfId="1004"/>
    <cellStyle name="Итог 2" xfId="1005"/>
    <cellStyle name="Итог 2 2" xfId="1006"/>
    <cellStyle name="Итог 2_46EE.2011(v1.0)" xfId="1007"/>
    <cellStyle name="Итог 3" xfId="1008"/>
    <cellStyle name="Итог 3 2" xfId="1009"/>
    <cellStyle name="Итог 3_46EE.2011(v1.0)" xfId="1010"/>
    <cellStyle name="Итог 4" xfId="1011"/>
    <cellStyle name="Итог 4 2" xfId="1012"/>
    <cellStyle name="Итог 4_46EE.2011(v1.0)" xfId="1013"/>
    <cellStyle name="Итог 5" xfId="1014"/>
    <cellStyle name="Итог 5 2" xfId="1015"/>
    <cellStyle name="Итог 5_46EE.2011(v1.0)" xfId="1016"/>
    <cellStyle name="Итог 6" xfId="1017"/>
    <cellStyle name="Итог 6 2" xfId="1018"/>
    <cellStyle name="Итог 6_46EE.2011(v1.0)" xfId="1019"/>
    <cellStyle name="Итог 7" xfId="1020"/>
    <cellStyle name="Итог 7 2" xfId="1021"/>
    <cellStyle name="Итог 7_46EE.2011(v1.0)" xfId="1022"/>
    <cellStyle name="Итог 8" xfId="1023"/>
    <cellStyle name="Итог 8 2" xfId="1024"/>
    <cellStyle name="Итог 8_46EE.2011(v1.0)" xfId="1025"/>
    <cellStyle name="Итог 9" xfId="1026"/>
    <cellStyle name="Итог 9 2" xfId="1027"/>
    <cellStyle name="Итог 9_46EE.2011(v1.0)" xfId="1028"/>
    <cellStyle name="Итого" xfId="1029"/>
    <cellStyle name="ИТОГОВЫЙ" xfId="1030"/>
    <cellStyle name="ИТОГОВЫЙ 2" xfId="1031"/>
    <cellStyle name="ИТОГОВЫЙ 3" xfId="1032"/>
    <cellStyle name="ИТОГОВЫЙ 4" xfId="1033"/>
    <cellStyle name="ИТОГОВЫЙ 5" xfId="1034"/>
    <cellStyle name="ИТОГОВЫЙ 6" xfId="1035"/>
    <cellStyle name="ИТОГОВЫЙ 7" xfId="1036"/>
    <cellStyle name="ИТОГОВЫЙ 8" xfId="1037"/>
    <cellStyle name="ИТОГОВЫЙ_1" xfId="1038"/>
    <cellStyle name="Контрольная ячейка" xfId="1039"/>
    <cellStyle name="Контрольная ячейка 2" xfId="1040"/>
    <cellStyle name="Контрольная ячейка 2 2" xfId="1041"/>
    <cellStyle name="Контрольная ячейка 2_46EE.2011(v1.0)" xfId="1042"/>
    <cellStyle name="Контрольная ячейка 3" xfId="1043"/>
    <cellStyle name="Контрольная ячейка 3 2" xfId="1044"/>
    <cellStyle name="Контрольная ячейка 3_46EE.2011(v1.0)" xfId="1045"/>
    <cellStyle name="Контрольная ячейка 4" xfId="1046"/>
    <cellStyle name="Контрольная ячейка 4 2" xfId="1047"/>
    <cellStyle name="Контрольная ячейка 4_46EE.2011(v1.0)" xfId="1048"/>
    <cellStyle name="Контрольная ячейка 5" xfId="1049"/>
    <cellStyle name="Контрольная ячейка 5 2" xfId="1050"/>
    <cellStyle name="Контрольная ячейка 5_46EE.2011(v1.0)" xfId="1051"/>
    <cellStyle name="Контрольная ячейка 6" xfId="1052"/>
    <cellStyle name="Контрольная ячейка 6 2" xfId="1053"/>
    <cellStyle name="Контрольная ячейка 6_46EE.2011(v1.0)" xfId="1054"/>
    <cellStyle name="Контрольная ячейка 7" xfId="1055"/>
    <cellStyle name="Контрольная ячейка 7 2" xfId="1056"/>
    <cellStyle name="Контрольная ячейка 7_46EE.2011(v1.0)" xfId="1057"/>
    <cellStyle name="Контрольная ячейка 8" xfId="1058"/>
    <cellStyle name="Контрольная ячейка 8 2" xfId="1059"/>
    <cellStyle name="Контрольная ячейка 8_46EE.2011(v1.0)" xfId="1060"/>
    <cellStyle name="Контрольная ячейка 9" xfId="1061"/>
    <cellStyle name="Контрольная ячейка 9 2" xfId="1062"/>
    <cellStyle name="Контрольная ячейка 9_46EE.2011(v1.0)" xfId="1063"/>
    <cellStyle name="Мои наименования показателей" xfId="1064"/>
    <cellStyle name="Мои наименования показателей 2" xfId="1065"/>
    <cellStyle name="Мои наименования показателей 2 2" xfId="1066"/>
    <cellStyle name="Мои наименования показателей 2 3" xfId="1067"/>
    <cellStyle name="Мои наименования показателей 2 4" xfId="1068"/>
    <cellStyle name="Мои наименования показателей 2 5" xfId="1069"/>
    <cellStyle name="Мои наименования показателей 2 6" xfId="1070"/>
    <cellStyle name="Мои наименования показателей 2 7" xfId="1071"/>
    <cellStyle name="Мои наименования показателей 2 8" xfId="1072"/>
    <cellStyle name="Мои наименования показателей 2_1" xfId="1073"/>
    <cellStyle name="Мои наименования показателей 3" xfId="1074"/>
    <cellStyle name="Мои наименования показателей 3 2" xfId="1075"/>
    <cellStyle name="Мои наименования показателей 3 3" xfId="1076"/>
    <cellStyle name="Мои наименования показателей 3 4" xfId="1077"/>
    <cellStyle name="Мои наименования показателей 3 5" xfId="1078"/>
    <cellStyle name="Мои наименования показателей 3 6" xfId="1079"/>
    <cellStyle name="Мои наименования показателей 3 7" xfId="1080"/>
    <cellStyle name="Мои наименования показателей 3 8" xfId="1081"/>
    <cellStyle name="Мои наименования показателей 3_1" xfId="1082"/>
    <cellStyle name="Мои наименования показателей 4" xfId="1083"/>
    <cellStyle name="Мои наименования показателей 4 2" xfId="1084"/>
    <cellStyle name="Мои наименования показателей 4 3" xfId="1085"/>
    <cellStyle name="Мои наименования показателей 4 4" xfId="1086"/>
    <cellStyle name="Мои наименования показателей 4 5" xfId="1087"/>
    <cellStyle name="Мои наименования показателей 4 6" xfId="1088"/>
    <cellStyle name="Мои наименования показателей 4 7" xfId="1089"/>
    <cellStyle name="Мои наименования показателей 4 8" xfId="1090"/>
    <cellStyle name="Мои наименования показателей 4_1" xfId="1091"/>
    <cellStyle name="Мои наименования показателей 5" xfId="1092"/>
    <cellStyle name="Мои наименования показателей 5 2" xfId="1093"/>
    <cellStyle name="Мои наименования показателей 5 3" xfId="1094"/>
    <cellStyle name="Мои наименования показателей 5 4" xfId="1095"/>
    <cellStyle name="Мои наименования показателей 5 5" xfId="1096"/>
    <cellStyle name="Мои наименования показателей 5 6" xfId="1097"/>
    <cellStyle name="Мои наименования показателей 5 7" xfId="1098"/>
    <cellStyle name="Мои наименования показателей 5 8" xfId="1099"/>
    <cellStyle name="Мои наименования показателей 5_1" xfId="1100"/>
    <cellStyle name="Мои наименования показателей 6" xfId="1101"/>
    <cellStyle name="Мои наименования показателей 6 2" xfId="1102"/>
    <cellStyle name="Мои наименования показателей 6_46EE.2011(v1.0)" xfId="1103"/>
    <cellStyle name="Мои наименования показателей 7" xfId="1104"/>
    <cellStyle name="Мои наименования показателей 7 2" xfId="1105"/>
    <cellStyle name="Мои наименования показателей 7_46EE.2011(v1.0)" xfId="1106"/>
    <cellStyle name="Мои наименования показателей 8" xfId="1107"/>
    <cellStyle name="Мои наименования показателей 8 2" xfId="1108"/>
    <cellStyle name="Мои наименования показателей 8_46EE.2011(v1.0)" xfId="1109"/>
    <cellStyle name="Мои наименования показателей_46EE.2011" xfId="1110"/>
    <cellStyle name="Мой заголовок" xfId="1111"/>
    <cellStyle name="Мой заголовок листа" xfId="1112"/>
    <cellStyle name="назв фил" xfId="1113"/>
    <cellStyle name="Название" xfId="1114"/>
    <cellStyle name="Название 2" xfId="1115"/>
    <cellStyle name="Название 2 2" xfId="1116"/>
    <cellStyle name="Название 3" xfId="1117"/>
    <cellStyle name="Название 3 2" xfId="1118"/>
    <cellStyle name="Название 4" xfId="1119"/>
    <cellStyle name="Название 4 2" xfId="1120"/>
    <cellStyle name="Название 5" xfId="1121"/>
    <cellStyle name="Название 5 2" xfId="1122"/>
    <cellStyle name="Название 6" xfId="1123"/>
    <cellStyle name="Название 6 2" xfId="1124"/>
    <cellStyle name="Название 7" xfId="1125"/>
    <cellStyle name="Название 7 2" xfId="1126"/>
    <cellStyle name="Название 8" xfId="1127"/>
    <cellStyle name="Название 8 2" xfId="1128"/>
    <cellStyle name="Название 9" xfId="1129"/>
    <cellStyle name="Название 9 2" xfId="1130"/>
    <cellStyle name="Нейтральный" xfId="1131"/>
    <cellStyle name="Нейтральный 2" xfId="1132"/>
    <cellStyle name="Нейтральный 2 2" xfId="1133"/>
    <cellStyle name="Нейтральный 3" xfId="1134"/>
    <cellStyle name="Нейтральный 3 2" xfId="1135"/>
    <cellStyle name="Нейтральный 4" xfId="1136"/>
    <cellStyle name="Нейтральный 4 2" xfId="1137"/>
    <cellStyle name="Нейтральный 5" xfId="1138"/>
    <cellStyle name="Нейтральный 5 2" xfId="1139"/>
    <cellStyle name="Нейтральный 6" xfId="1140"/>
    <cellStyle name="Нейтральный 6 2" xfId="1141"/>
    <cellStyle name="Нейтральный 7" xfId="1142"/>
    <cellStyle name="Нейтральный 7 2" xfId="1143"/>
    <cellStyle name="Нейтральный 8" xfId="1144"/>
    <cellStyle name="Нейтральный 8 2" xfId="1145"/>
    <cellStyle name="Нейтральный 9" xfId="1146"/>
    <cellStyle name="Нейтральный 9 2" xfId="1147"/>
    <cellStyle name="Обычный 10" xfId="1148"/>
    <cellStyle name="Обычный 11" xfId="1149"/>
    <cellStyle name="Обычный 2" xfId="1150"/>
    <cellStyle name="Обычный 2 2" xfId="1151"/>
    <cellStyle name="Обычный 2 2 2" xfId="1152"/>
    <cellStyle name="Обычный 2 2_46EE.2011(v1.0)" xfId="1153"/>
    <cellStyle name="Обычный 2 3" xfId="1154"/>
    <cellStyle name="Обычный 2 3 2" xfId="1155"/>
    <cellStyle name="Обычный 2 3_46EE.2011(v1.0)" xfId="1156"/>
    <cellStyle name="Обычный 2 4" xfId="1157"/>
    <cellStyle name="Обычный 2 4 2" xfId="1158"/>
    <cellStyle name="Обычный 2 4_46EE.2011(v1.0)" xfId="1159"/>
    <cellStyle name="Обычный 2 5" xfId="1160"/>
    <cellStyle name="Обычный 2 5 2" xfId="1161"/>
    <cellStyle name="Обычный 2 5_46EE.2011(v1.0)" xfId="1162"/>
    <cellStyle name="Обычный 2 6" xfId="1163"/>
    <cellStyle name="Обычный 2 6 2" xfId="1164"/>
    <cellStyle name="Обычный 2 6_46EE.2011(v1.0)" xfId="1165"/>
    <cellStyle name="Обычный 2_1" xfId="1166"/>
    <cellStyle name="Обычный 3" xfId="1167"/>
    <cellStyle name="Обычный 4" xfId="1168"/>
    <cellStyle name="Обычный 4 2" xfId="1169"/>
    <cellStyle name="Обычный 4_EE.20.MET.SVOD.2.73_v0.1" xfId="1170"/>
    <cellStyle name="Обычный 5" xfId="1171"/>
    <cellStyle name="Обычный 6" xfId="1172"/>
    <cellStyle name="Обычный 7" xfId="1173"/>
    <cellStyle name="Обычный 8" xfId="1174"/>
    <cellStyle name="Обычный 9" xfId="1175"/>
    <cellStyle name="Followed Hyperlink" xfId="1176"/>
    <cellStyle name="Плохой" xfId="1177"/>
    <cellStyle name="Плохой 2" xfId="1178"/>
    <cellStyle name="Плохой 2 2" xfId="1179"/>
    <cellStyle name="Плохой 3" xfId="1180"/>
    <cellStyle name="Плохой 3 2" xfId="1181"/>
    <cellStyle name="Плохой 4" xfId="1182"/>
    <cellStyle name="Плохой 4 2" xfId="1183"/>
    <cellStyle name="Плохой 5" xfId="1184"/>
    <cellStyle name="Плохой 5 2" xfId="1185"/>
    <cellStyle name="Плохой 6" xfId="1186"/>
    <cellStyle name="Плохой 6 2" xfId="1187"/>
    <cellStyle name="Плохой 7" xfId="1188"/>
    <cellStyle name="Плохой 7 2" xfId="1189"/>
    <cellStyle name="Плохой 8" xfId="1190"/>
    <cellStyle name="Плохой 8 2" xfId="1191"/>
    <cellStyle name="Плохой 9" xfId="1192"/>
    <cellStyle name="Плохой 9 2" xfId="1193"/>
    <cellStyle name="По центру с переносом" xfId="1194"/>
    <cellStyle name="По ширине с переносом" xfId="1195"/>
    <cellStyle name="Поле ввода" xfId="1196"/>
    <cellStyle name="Пояснение" xfId="1197"/>
    <cellStyle name="Пояснение 2" xfId="1198"/>
    <cellStyle name="Пояснение 2 2" xfId="1199"/>
    <cellStyle name="Пояснение 3" xfId="1200"/>
    <cellStyle name="Пояснение 3 2" xfId="1201"/>
    <cellStyle name="Пояснение 4" xfId="1202"/>
    <cellStyle name="Пояснение 4 2" xfId="1203"/>
    <cellStyle name="Пояснение 5" xfId="1204"/>
    <cellStyle name="Пояснение 5 2" xfId="1205"/>
    <cellStyle name="Пояснение 6" xfId="1206"/>
    <cellStyle name="Пояснение 6 2" xfId="1207"/>
    <cellStyle name="Пояснение 7" xfId="1208"/>
    <cellStyle name="Пояснение 7 2" xfId="1209"/>
    <cellStyle name="Пояснение 8" xfId="1210"/>
    <cellStyle name="Пояснение 8 2" xfId="1211"/>
    <cellStyle name="Пояснение 9" xfId="1212"/>
    <cellStyle name="Пояснение 9 2" xfId="1213"/>
    <cellStyle name="Примечание" xfId="1214"/>
    <cellStyle name="Примечание 10" xfId="1215"/>
    <cellStyle name="Примечание 10 2" xfId="1216"/>
    <cellStyle name="Примечание 10_46EE.2011(v1.0)" xfId="1217"/>
    <cellStyle name="Примечание 11" xfId="1218"/>
    <cellStyle name="Примечание 11 2" xfId="1219"/>
    <cellStyle name="Примечание 11_46EE.2011(v1.0)" xfId="1220"/>
    <cellStyle name="Примечание 12" xfId="1221"/>
    <cellStyle name="Примечание 12 2" xfId="1222"/>
    <cellStyle name="Примечание 12_46EE.2011(v1.0)" xfId="1223"/>
    <cellStyle name="Примечание 2" xfId="1224"/>
    <cellStyle name="Примечание 2 2" xfId="1225"/>
    <cellStyle name="Примечание 2 3" xfId="1226"/>
    <cellStyle name="Примечание 2 4" xfId="1227"/>
    <cellStyle name="Примечание 2 5" xfId="1228"/>
    <cellStyle name="Примечание 2 6" xfId="1229"/>
    <cellStyle name="Примечание 2 7" xfId="1230"/>
    <cellStyle name="Примечание 2 8" xfId="1231"/>
    <cellStyle name="Примечание 2_46EE.2011(v1.0)" xfId="1232"/>
    <cellStyle name="Примечание 3" xfId="1233"/>
    <cellStyle name="Примечание 3 2" xfId="1234"/>
    <cellStyle name="Примечание 3 3" xfId="1235"/>
    <cellStyle name="Примечание 3 4" xfId="1236"/>
    <cellStyle name="Примечание 3 5" xfId="1237"/>
    <cellStyle name="Примечание 3 6" xfId="1238"/>
    <cellStyle name="Примечание 3 7" xfId="1239"/>
    <cellStyle name="Примечание 3 8" xfId="1240"/>
    <cellStyle name="Примечание 3_46EE.2011(v1.0)" xfId="1241"/>
    <cellStyle name="Примечание 4" xfId="1242"/>
    <cellStyle name="Примечание 4 2" xfId="1243"/>
    <cellStyle name="Примечание 4 3" xfId="1244"/>
    <cellStyle name="Примечание 4 4" xfId="1245"/>
    <cellStyle name="Примечание 4 5" xfId="1246"/>
    <cellStyle name="Примечание 4 6" xfId="1247"/>
    <cellStyle name="Примечание 4 7" xfId="1248"/>
    <cellStyle name="Примечание 4 8" xfId="1249"/>
    <cellStyle name="Примечание 4_46EE.2011(v1.0)" xfId="1250"/>
    <cellStyle name="Примечание 5" xfId="1251"/>
    <cellStyle name="Примечание 5 2" xfId="1252"/>
    <cellStyle name="Примечание 5 3" xfId="1253"/>
    <cellStyle name="Примечание 5 4" xfId="1254"/>
    <cellStyle name="Примечание 5 5" xfId="1255"/>
    <cellStyle name="Примечание 5 6" xfId="1256"/>
    <cellStyle name="Примечание 5 7" xfId="1257"/>
    <cellStyle name="Примечание 5 8" xfId="1258"/>
    <cellStyle name="Примечание 5_46EE.2011(v1.0)" xfId="1259"/>
    <cellStyle name="Примечание 6" xfId="1260"/>
    <cellStyle name="Примечание 6 2" xfId="1261"/>
    <cellStyle name="Примечание 6_46EE.2011(v1.0)" xfId="1262"/>
    <cellStyle name="Примечание 7" xfId="1263"/>
    <cellStyle name="Примечание 7 2" xfId="1264"/>
    <cellStyle name="Примечание 7_46EE.2011(v1.0)" xfId="1265"/>
    <cellStyle name="Примечание 8" xfId="1266"/>
    <cellStyle name="Примечание 8 2" xfId="1267"/>
    <cellStyle name="Примечание 8_46EE.2011(v1.0)" xfId="1268"/>
    <cellStyle name="Примечание 9" xfId="1269"/>
    <cellStyle name="Примечание 9 2" xfId="1270"/>
    <cellStyle name="Примечание 9_46EE.2011(v1.0)" xfId="1271"/>
    <cellStyle name="Percent" xfId="1272"/>
    <cellStyle name="Процентный 2" xfId="1273"/>
    <cellStyle name="Процентный 2 2" xfId="1274"/>
    <cellStyle name="Процентный 2 3" xfId="1275"/>
    <cellStyle name="Процентный 2 4" xfId="1276"/>
    <cellStyle name="Процентный 3" xfId="1277"/>
    <cellStyle name="Процентный 4" xfId="1278"/>
    <cellStyle name="Связанная ячейка" xfId="1279"/>
    <cellStyle name="Связанная ячейка 2" xfId="1280"/>
    <cellStyle name="Связанная ячейка 2 2" xfId="1281"/>
    <cellStyle name="Связанная ячейка 2_46EE.2011(v1.0)" xfId="1282"/>
    <cellStyle name="Связанная ячейка 3" xfId="1283"/>
    <cellStyle name="Связанная ячейка 3 2" xfId="1284"/>
    <cellStyle name="Связанная ячейка 3_46EE.2011(v1.0)" xfId="1285"/>
    <cellStyle name="Связанная ячейка 4" xfId="1286"/>
    <cellStyle name="Связанная ячейка 4 2" xfId="1287"/>
    <cellStyle name="Связанная ячейка 4_46EE.2011(v1.0)" xfId="1288"/>
    <cellStyle name="Связанная ячейка 5" xfId="1289"/>
    <cellStyle name="Связанная ячейка 5 2" xfId="1290"/>
    <cellStyle name="Связанная ячейка 5_46EE.2011(v1.0)" xfId="1291"/>
    <cellStyle name="Связанная ячейка 6" xfId="1292"/>
    <cellStyle name="Связанная ячейка 6 2" xfId="1293"/>
    <cellStyle name="Связанная ячейка 6_46EE.2011(v1.0)" xfId="1294"/>
    <cellStyle name="Связанная ячейка 7" xfId="1295"/>
    <cellStyle name="Связанная ячейка 7 2" xfId="1296"/>
    <cellStyle name="Связанная ячейка 7_46EE.2011(v1.0)" xfId="1297"/>
    <cellStyle name="Связанная ячейка 8" xfId="1298"/>
    <cellStyle name="Связанная ячейка 8 2" xfId="1299"/>
    <cellStyle name="Связанная ячейка 8_46EE.2011(v1.0)" xfId="1300"/>
    <cellStyle name="Связанная ячейка 9" xfId="1301"/>
    <cellStyle name="Связанная ячейка 9 2" xfId="1302"/>
    <cellStyle name="Связанная ячейка 9_46EE.2011(v1.0)" xfId="1303"/>
    <cellStyle name="Стиль 1" xfId="1304"/>
    <cellStyle name="Стиль 1 2" xfId="1305"/>
    <cellStyle name="Стиль 1_Протокол НВВ ГЭС на 2011г исправ" xfId="1306"/>
    <cellStyle name="ТЕКСТ" xfId="1307"/>
    <cellStyle name="ТЕКСТ 2" xfId="1308"/>
    <cellStyle name="ТЕКСТ 3" xfId="1309"/>
    <cellStyle name="ТЕКСТ 4" xfId="1310"/>
    <cellStyle name="ТЕКСТ 5" xfId="1311"/>
    <cellStyle name="ТЕКСТ 6" xfId="1312"/>
    <cellStyle name="ТЕКСТ 7" xfId="1313"/>
    <cellStyle name="ТЕКСТ 8" xfId="1314"/>
    <cellStyle name="Текст предупреждения" xfId="1315"/>
    <cellStyle name="Текст предупреждения 2" xfId="1316"/>
    <cellStyle name="Текст предупреждения 2 2" xfId="1317"/>
    <cellStyle name="Текст предупреждения 3" xfId="1318"/>
    <cellStyle name="Текст предупреждения 3 2" xfId="1319"/>
    <cellStyle name="Текст предупреждения 4" xfId="1320"/>
    <cellStyle name="Текст предупреждения 4 2" xfId="1321"/>
    <cellStyle name="Текст предупреждения 5" xfId="1322"/>
    <cellStyle name="Текст предупреждения 5 2" xfId="1323"/>
    <cellStyle name="Текст предупреждения 6" xfId="1324"/>
    <cellStyle name="Текст предупреждения 6 2" xfId="1325"/>
    <cellStyle name="Текст предупреждения 7" xfId="1326"/>
    <cellStyle name="Текст предупреждения 7 2" xfId="1327"/>
    <cellStyle name="Текст предупреждения 8" xfId="1328"/>
    <cellStyle name="Текст предупреждения 8 2" xfId="1329"/>
    <cellStyle name="Текст предупреждения 9" xfId="1330"/>
    <cellStyle name="Текст предупреждения 9 2" xfId="1331"/>
    <cellStyle name="ТЕКСТ_TSET.NET.5.72 201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инансовый 4" xfId="1359"/>
    <cellStyle name="Формула" xfId="1360"/>
    <cellStyle name="Формула 2" xfId="1361"/>
    <cellStyle name="Формула_A РТ 2009 Рязаньэнерго" xfId="1362"/>
    <cellStyle name="ФормулаВБ" xfId="1363"/>
    <cellStyle name="ФормулаНаКонтроль" xfId="1364"/>
    <cellStyle name="Хороший" xfId="1365"/>
    <cellStyle name="Хороший 2" xfId="1366"/>
    <cellStyle name="Хороший 2 2" xfId="1367"/>
    <cellStyle name="Хороший 3" xfId="1368"/>
    <cellStyle name="Хороший 3 2" xfId="1369"/>
    <cellStyle name="Хороший 4" xfId="1370"/>
    <cellStyle name="Хороший 4 2" xfId="1371"/>
    <cellStyle name="Хороший 5" xfId="1372"/>
    <cellStyle name="Хороший 5 2" xfId="1373"/>
    <cellStyle name="Хороший 6" xfId="1374"/>
    <cellStyle name="Хороший 6 2" xfId="1375"/>
    <cellStyle name="Хороший 7" xfId="1376"/>
    <cellStyle name="Хороший 7 2" xfId="1377"/>
    <cellStyle name="Хороший 8" xfId="1378"/>
    <cellStyle name="Хороший 8 2" xfId="1379"/>
    <cellStyle name="Хороший 9" xfId="1380"/>
    <cellStyle name="Хороший 9 2" xfId="1381"/>
    <cellStyle name="Цифры по центру с десятыми" xfId="1382"/>
    <cellStyle name="Џђћ–…ќ’ќ›‰" xfId="1383"/>
    <cellStyle name="Шапка таблицы" xfId="13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lan1\&#1056;&#1072;&#1073;&#1086;&#1095;&#1080;&#1081;%20&#1089;&#1090;&#1086;&#1083;\&#1056;&#1069;&#1050;%20&#1060;&#1054;&#1056;&#1052;&#1067;%20&#1056;%201.1%20&#1048;%201.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lan1\&#1056;&#1072;&#1073;&#1086;&#1095;&#1080;&#1081;%20&#1089;&#1090;&#1086;&#1083;\&#1057;&#1074;&#1086;&#1076;&#1085;&#1099;&#1081;%20&#1088;&#1072;&#1089;&#1095;&#1077;&#1090;%20&#1053;&#1042;&#1042;%20&#1053;&#1069;&#1057;&#1050;&#1054;%20&#1085;&#1072;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060;&#1069;&#1057;\&#1058;&#1072;&#1088;&#1080;&#1092;&#1099;\&#1056;&#1072;&#1089;&#1095;&#1077;&#1090;%20&#1090;&#1072;&#1088;&#1080;&#1092;&#1086;&#1074;%202011\&#1042;%20&#1056;&#1069;&#1050;%20&#1082;%2001.05.2010&#1075;\&#1058;&#1072;&#1088;&#1080;&#1092;%20&#1085;&#1072;%20&#1087;&#1077;&#1088;&#1077;&#1076;&#1072;&#1095;&#1091;%202011&#1075;.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Resource\ECONOM\IZDERSKI\IZDPL200\UGO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-store\users\Documents%20and%20Settings\vgrishanov\&#1056;&#1072;&#1073;&#1086;&#1095;&#1080;&#1081;%20&#1089;&#1090;&#1086;&#1083;\proverk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TSET.NET.2009.ORG%20-%20&#1041;&#1077;&#1083;&#1075;&#1086;&#1088;&#1086;&#1076;&#1101;&#1085;&#1077;&#1088;&#1075;&#108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-store\users\Documents%20and%20Settings\vgrishanov\&#1056;&#1072;&#1073;&#1086;&#1095;&#1080;&#1081;%20&#1089;&#1090;&#1086;&#1083;\&#1055;&#1083;&#1072;&#1085;%20&#1085;&#1072;%202008-2010(13.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сл. единицы"/>
      <sheetName val="P2.2 усл. единицы"/>
      <sheetName val="4 баланс ээ"/>
      <sheetName val="5 баланс мощности"/>
      <sheetName val="Расчет расх. по RAB (2009-2017)"/>
      <sheetName val="Расчет НВВ по RAB (2009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Комментарии"/>
      <sheetName val="modProv"/>
      <sheetName val="modChange"/>
      <sheetName val="Проверка"/>
      <sheetName val="et_union_hor"/>
      <sheetName val="et_union_ver"/>
      <sheetName val="modHyp"/>
      <sheetName val="TEHSHEET"/>
      <sheetName val="modUpdTemplMain"/>
      <sheetName val="AllSheetsInThisWorkbook"/>
      <sheetName val="REESTR_ORG"/>
      <sheetName val="REESTR_FILTERED"/>
      <sheetName val="modfrmReestr"/>
      <sheetName val="modCommandButton"/>
      <sheetName val="modList00"/>
      <sheetName val="modList04"/>
    </sheetNames>
    <sheetDataSet>
      <sheetData sheetId="13">
        <row r="44">
          <cell r="J44">
            <v>0.11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</sheetNames>
    <sheetDataSet>
      <sheetData sheetId="4">
        <row r="12">
          <cell r="M12">
            <v>107.86400000000003</v>
          </cell>
          <cell r="N12">
            <v>148.36</v>
          </cell>
          <cell r="R12">
            <v>180.5</v>
          </cell>
          <cell r="S12">
            <v>60.048</v>
          </cell>
          <cell r="W12">
            <v>106.791</v>
          </cell>
          <cell r="X12">
            <v>148.36</v>
          </cell>
          <cell r="AB12">
            <v>107.19300000000004</v>
          </cell>
          <cell r="AC12">
            <v>131.664</v>
          </cell>
        </row>
        <row r="13">
          <cell r="N13">
            <v>97.00200000000004</v>
          </cell>
          <cell r="S13">
            <v>145.894</v>
          </cell>
          <cell r="X13">
            <v>75.50699999999999</v>
          </cell>
          <cell r="AC13">
            <v>88.69700000000003</v>
          </cell>
        </row>
        <row r="14">
          <cell r="O14">
            <v>190.74400000000006</v>
          </cell>
          <cell r="T14">
            <v>117.008</v>
          </cell>
          <cell r="Y14">
            <v>140.79300000000003</v>
          </cell>
          <cell r="AD14">
            <v>138.96000000000004</v>
          </cell>
        </row>
        <row r="16">
          <cell r="L16">
            <v>498.052</v>
          </cell>
          <cell r="M16">
            <v>15.559</v>
          </cell>
          <cell r="Q16">
            <v>494.99</v>
          </cell>
          <cell r="R16">
            <v>15.5</v>
          </cell>
          <cell r="V16">
            <v>490.4</v>
          </cell>
          <cell r="W16">
            <v>15.559</v>
          </cell>
          <cell r="AA16">
            <v>486.223</v>
          </cell>
          <cell r="AB16">
            <v>15.08</v>
          </cell>
        </row>
        <row r="22">
          <cell r="G22">
            <v>199.183</v>
          </cell>
          <cell r="H22">
            <v>3.046</v>
          </cell>
          <cell r="I22">
            <v>37.648</v>
          </cell>
          <cell r="J22">
            <v>217.88</v>
          </cell>
          <cell r="L22">
            <v>199.6</v>
          </cell>
          <cell r="M22">
            <v>17.5</v>
          </cell>
          <cell r="N22">
            <v>31</v>
          </cell>
          <cell r="O22">
            <v>120.37900000000006</v>
          </cell>
          <cell r="Q22">
            <v>230.893</v>
          </cell>
          <cell r="R22">
            <v>41.06</v>
          </cell>
          <cell r="S22">
            <v>70.46199999999999</v>
          </cell>
          <cell r="T22">
            <v>101.793</v>
          </cell>
          <cell r="V22">
            <v>211.7</v>
          </cell>
          <cell r="W22">
            <v>37.8</v>
          </cell>
          <cell r="X22">
            <v>64.6</v>
          </cell>
          <cell r="Y22">
            <v>68.29900000000004</v>
          </cell>
          <cell r="AA22">
            <v>220.671</v>
          </cell>
          <cell r="AB22">
            <v>24.191</v>
          </cell>
          <cell r="AC22">
            <v>60.998</v>
          </cell>
          <cell r="AD22">
            <v>126.642</v>
          </cell>
        </row>
      </sheetData>
      <sheetData sheetId="6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G21">
            <v>0.16</v>
          </cell>
          <cell r="H21">
            <v>182.4</v>
          </cell>
          <cell r="M21">
            <v>0.02</v>
          </cell>
          <cell r="N21">
            <v>22.817</v>
          </cell>
        </row>
        <row r="22">
          <cell r="E22">
            <v>199.183</v>
          </cell>
          <cell r="F22">
            <v>3.046</v>
          </cell>
          <cell r="G22">
            <v>37.488</v>
          </cell>
          <cell r="H22">
            <v>35.48</v>
          </cell>
          <cell r="K22">
            <v>24.54</v>
          </cell>
          <cell r="L22">
            <v>0.45</v>
          </cell>
          <cell r="M22">
            <v>5.77</v>
          </cell>
          <cell r="N22">
            <v>6.471</v>
          </cell>
        </row>
        <row r="23">
          <cell r="E23">
            <v>8.943</v>
          </cell>
          <cell r="F23">
            <v>1.699</v>
          </cell>
          <cell r="G23">
            <v>7.792</v>
          </cell>
          <cell r="H23">
            <v>12.705</v>
          </cell>
          <cell r="K23">
            <v>1.71</v>
          </cell>
          <cell r="L23">
            <v>0.25</v>
          </cell>
          <cell r="M23">
            <v>1.24</v>
          </cell>
          <cell r="N23">
            <v>3.05</v>
          </cell>
        </row>
        <row r="57">
          <cell r="G57">
            <v>1.066</v>
          </cell>
          <cell r="H57">
            <v>90.833</v>
          </cell>
          <cell r="M57">
            <v>0.122</v>
          </cell>
          <cell r="N57">
            <v>10.4</v>
          </cell>
        </row>
        <row r="58">
          <cell r="E58">
            <v>220.671</v>
          </cell>
          <cell r="F58">
            <v>24.191</v>
          </cell>
          <cell r="G58">
            <v>59.931999999999995</v>
          </cell>
          <cell r="H58">
            <v>35.809</v>
          </cell>
          <cell r="K58">
            <v>31.178</v>
          </cell>
          <cell r="L58">
            <v>2.766</v>
          </cell>
          <cell r="M58">
            <v>6.861</v>
          </cell>
          <cell r="N58">
            <v>4.100999999999999</v>
          </cell>
        </row>
        <row r="59">
          <cell r="E59">
            <v>8.659</v>
          </cell>
          <cell r="F59">
            <v>0.9</v>
          </cell>
          <cell r="G59">
            <v>2.639</v>
          </cell>
          <cell r="H59">
            <v>3.902</v>
          </cell>
          <cell r="K59">
            <v>0.988</v>
          </cell>
          <cell r="L59">
            <v>0.103</v>
          </cell>
          <cell r="M59">
            <v>0.301</v>
          </cell>
          <cell r="N59">
            <v>0.445</v>
          </cell>
        </row>
      </sheetData>
      <sheetData sheetId="8">
        <row r="10">
          <cell r="G10">
            <v>1760</v>
          </cell>
          <cell r="H10">
            <v>2010</v>
          </cell>
          <cell r="I10">
            <v>1910</v>
          </cell>
          <cell r="J10">
            <v>2242</v>
          </cell>
          <cell r="K10">
            <v>2220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1760</v>
          </cell>
          <cell r="H12">
            <v>2010</v>
          </cell>
          <cell r="I12">
            <v>1910</v>
          </cell>
          <cell r="J12">
            <v>2242</v>
          </cell>
          <cell r="K12">
            <v>2220</v>
          </cell>
        </row>
        <row r="14">
          <cell r="G14">
            <v>1.624</v>
          </cell>
          <cell r="H14">
            <v>1.77</v>
          </cell>
          <cell r="I14">
            <v>1.92056</v>
          </cell>
          <cell r="J14">
            <v>1.9211</v>
          </cell>
          <cell r="K14">
            <v>1.8364916044776123</v>
          </cell>
        </row>
        <row r="17">
          <cell r="G17">
            <v>3</v>
          </cell>
          <cell r="H17">
            <v>2.7</v>
          </cell>
          <cell r="I17">
            <v>1.6</v>
          </cell>
          <cell r="J17">
            <v>1.627</v>
          </cell>
          <cell r="K17">
            <v>1.668693799973073</v>
          </cell>
        </row>
        <row r="20">
          <cell r="G20">
            <v>41.5</v>
          </cell>
          <cell r="H20">
            <v>19.458</v>
          </cell>
          <cell r="I20">
            <v>39</v>
          </cell>
          <cell r="J20">
            <v>25.7</v>
          </cell>
          <cell r="K20">
            <v>47</v>
          </cell>
        </row>
        <row r="23">
          <cell r="G23">
            <v>10</v>
          </cell>
          <cell r="H23">
            <v>9.5</v>
          </cell>
          <cell r="I23">
            <v>10</v>
          </cell>
          <cell r="J23">
            <v>10</v>
          </cell>
          <cell r="K23">
            <v>9.806241639479394</v>
          </cell>
        </row>
        <row r="29">
          <cell r="G29">
            <v>9.61</v>
          </cell>
          <cell r="H29">
            <v>8</v>
          </cell>
          <cell r="I29">
            <v>10</v>
          </cell>
          <cell r="J29">
            <v>10.001</v>
          </cell>
          <cell r="K29">
            <v>10.101311439854733</v>
          </cell>
        </row>
      </sheetData>
      <sheetData sheetId="11">
        <row r="12">
          <cell r="F12">
            <v>25985</v>
          </cell>
          <cell r="J12">
            <v>18903</v>
          </cell>
        </row>
        <row r="13">
          <cell r="F13">
            <v>11964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88564.04453258083</v>
          </cell>
          <cell r="J32">
            <v>71992.50144498679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80505.04453258083</v>
          </cell>
          <cell r="J37">
            <v>63387.50144498679</v>
          </cell>
        </row>
        <row r="42">
          <cell r="H42">
            <v>13310.153918560907</v>
          </cell>
          <cell r="I42">
            <v>10816.94326890219</v>
          </cell>
          <cell r="J42">
            <v>10288.56212976537</v>
          </cell>
        </row>
        <row r="43">
          <cell r="H43">
            <v>11848.926791537806</v>
          </cell>
          <cell r="I43">
            <v>9629.428005540098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</v>
          </cell>
        </row>
        <row r="45">
          <cell r="H45">
            <v>7382.813213191125</v>
          </cell>
          <cell r="I45">
            <v>5999.890923922861</v>
          </cell>
          <cell r="J45">
            <v>7580.902496319313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</v>
          </cell>
        </row>
      </sheetData>
      <sheetData sheetId="21">
        <row r="15">
          <cell r="F15">
            <v>160.33249999999998</v>
          </cell>
          <cell r="H15">
            <v>0.657</v>
          </cell>
        </row>
        <row r="27">
          <cell r="F27">
            <v>160.33249999999998</v>
          </cell>
          <cell r="H27">
            <v>78.694</v>
          </cell>
        </row>
        <row r="45">
          <cell r="F45">
            <v>128.09136</v>
          </cell>
          <cell r="H45">
            <v>1.066</v>
          </cell>
        </row>
        <row r="93">
          <cell r="F93">
            <v>167.03239611517782</v>
          </cell>
          <cell r="G93">
            <v>90.502</v>
          </cell>
          <cell r="H93">
            <v>3.157</v>
          </cell>
        </row>
        <row r="105">
          <cell r="F105">
            <v>167.03239611517782</v>
          </cell>
          <cell r="G105">
            <v>38.502</v>
          </cell>
          <cell r="H105">
            <v>87.676</v>
          </cell>
        </row>
        <row r="122">
          <cell r="F122">
            <v>113.3886840778824</v>
          </cell>
          <cell r="G122">
            <v>38.502</v>
          </cell>
          <cell r="H122">
            <v>1.066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20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</sheetNames>
    <sheetDataSet>
      <sheetData sheetId="4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3"/>
      <sheetName val="4"/>
      <sheetName val="5"/>
      <sheetName val="16"/>
      <sheetName val="17"/>
      <sheetName val="17.1"/>
      <sheetName val="24"/>
      <sheetName val="25"/>
      <sheetName val="P2.1"/>
      <sheetName val="P2.2"/>
      <sheetName val="прочие"/>
      <sheetName val="производство"/>
      <sheetName val="инвестиции"/>
      <sheetName val="свод"/>
      <sheetName val="Проверка"/>
      <sheetName val="AllSheetsInThisWorkbook"/>
      <sheetName val="et_union"/>
      <sheetName val="TEHSHEET"/>
      <sheetName val="et_union_h"/>
      <sheetName val="et_union_v"/>
      <sheetName val="REESTR_ORG"/>
      <sheetName val="modInfo"/>
      <sheetName val="REESTR_FILTERED"/>
      <sheetName val="REESTR_MO"/>
      <sheetName val="modfrmReestr"/>
      <sheetName val="modReestr"/>
      <sheetName val="modProv"/>
      <sheetName val="modCommandButton"/>
    </sheetNames>
    <sheetDataSet>
      <sheetData sheetId="1">
        <row r="8">
          <cell r="F8">
            <v>2013</v>
          </cell>
        </row>
        <row r="18">
          <cell r="F18" t="str">
            <v>ОАО "Городские электрические сети" г.Нижневартовск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Протокол "/>
      <sheetName val="Операц. и неподконтр."/>
      <sheetName val="15"/>
      <sheetName val="16"/>
      <sheetName val="17"/>
      <sheetName val="18"/>
      <sheetName val="18.2"/>
      <sheetName val="20"/>
      <sheetName val="20.3"/>
      <sheetName val="21"/>
      <sheetName val="21.3"/>
      <sheetName val="2.1"/>
      <sheetName val="2.2"/>
      <sheetName val="Лист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2"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4885.249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</v>
          </cell>
        </row>
        <row r="192">
          <cell r="G192">
            <v>204.4978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</v>
          </cell>
        </row>
        <row r="232">
          <cell r="G232">
            <v>1698.9503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2"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</v>
          </cell>
        </row>
        <row r="192">
          <cell r="G192">
            <v>204.4978</v>
          </cell>
        </row>
        <row r="193">
          <cell r="G193">
            <v>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Регионы"/>
    </sheetNames>
    <sheetDataSet>
      <sheetData sheetId="5">
        <row r="15">
          <cell r="L15">
            <v>1174.49705312032</v>
          </cell>
          <cell r="M15">
            <v>2019.31682303768</v>
          </cell>
          <cell r="Q15">
            <v>2026.7442880387787</v>
          </cell>
          <cell r="R15">
            <v>1128.996063277929</v>
          </cell>
          <cell r="V15">
            <v>2131.744457703878</v>
          </cell>
          <cell r="W15">
            <v>1233.9960218430288</v>
          </cell>
          <cell r="AA15">
            <v>2464.465274343899</v>
          </cell>
          <cell r="AB15">
            <v>1267.6629326561006</v>
          </cell>
        </row>
        <row r="16">
          <cell r="M16">
            <v>1300.6527614203203</v>
          </cell>
          <cell r="R16">
            <v>2286.5503949657277</v>
          </cell>
          <cell r="W16">
            <v>2391.550353530827</v>
          </cell>
          <cell r="AB16">
            <v>2425.2172643438994</v>
          </cell>
        </row>
        <row r="17">
          <cell r="N17">
            <v>2443.1314800000005</v>
          </cell>
          <cell r="S17">
            <v>2448.8531332406</v>
          </cell>
          <cell r="X17">
            <v>2658.8531252</v>
          </cell>
          <cell r="AC17">
            <v>2624.180302</v>
          </cell>
        </row>
        <row r="18">
          <cell r="K18">
            <v>411.37848063999985</v>
          </cell>
          <cell r="L18">
            <v>52.336688</v>
          </cell>
          <cell r="M18">
            <v>255.072339502</v>
          </cell>
          <cell r="P18">
            <v>816.69</v>
          </cell>
          <cell r="Q18">
            <v>69.94</v>
          </cell>
          <cell r="U18">
            <v>816.69</v>
          </cell>
          <cell r="V18">
            <v>69.94</v>
          </cell>
          <cell r="Z18">
            <v>816.69</v>
          </cell>
          <cell r="AA18">
            <v>69.94</v>
          </cell>
        </row>
        <row r="19">
          <cell r="K19">
            <v>8840.869271718</v>
          </cell>
          <cell r="L19">
            <v>497.8958343</v>
          </cell>
          <cell r="M19">
            <v>280.47815204</v>
          </cell>
          <cell r="P19">
            <v>8708.88274743798</v>
          </cell>
          <cell r="Q19">
            <v>575</v>
          </cell>
          <cell r="R19">
            <v>534</v>
          </cell>
          <cell r="U19">
            <v>8958.867314568179</v>
          </cell>
          <cell r="V19">
            <v>575</v>
          </cell>
          <cell r="W19">
            <v>534</v>
          </cell>
          <cell r="Z19">
            <v>9805.371217</v>
          </cell>
          <cell r="AA19">
            <v>575</v>
          </cell>
          <cell r="AB19">
            <v>534</v>
          </cell>
        </row>
        <row r="20">
          <cell r="K20">
            <v>497.7882168</v>
          </cell>
          <cell r="L20">
            <v>23.649946</v>
          </cell>
          <cell r="Q20">
            <v>21</v>
          </cell>
          <cell r="R20">
            <v>8.5</v>
          </cell>
          <cell r="V20">
            <v>21</v>
          </cell>
          <cell r="W20">
            <v>8.5</v>
          </cell>
          <cell r="AA20">
            <v>21</v>
          </cell>
          <cell r="AB20">
            <v>8.5</v>
          </cell>
        </row>
        <row r="25">
          <cell r="F25">
            <v>2905.35</v>
          </cell>
          <cell r="G25">
            <v>66.95</v>
          </cell>
          <cell r="H25">
            <v>1070.5500200000001</v>
          </cell>
          <cell r="I25">
            <v>2000.8</v>
          </cell>
          <cell r="K25">
            <v>5493.697526999999</v>
          </cell>
          <cell r="L25">
            <v>262.27428399999997</v>
          </cell>
          <cell r="M25">
            <v>1165.6785969999999</v>
          </cell>
          <cell r="N25">
            <v>2195.6444800000004</v>
          </cell>
          <cell r="P25">
            <v>3731.73832</v>
          </cell>
          <cell r="Q25">
            <v>77.78</v>
          </cell>
          <cell r="R25">
            <v>1257.4550748292002</v>
          </cell>
          <cell r="S25">
            <v>2162.5300080406</v>
          </cell>
          <cell r="U25">
            <v>5494.735000000001</v>
          </cell>
          <cell r="V25">
            <v>281.99</v>
          </cell>
          <cell r="W25">
            <v>1257.455</v>
          </cell>
          <cell r="X25">
            <v>2372.5299999999997</v>
          </cell>
          <cell r="Z25">
            <v>5978.30001</v>
          </cell>
          <cell r="AA25">
            <v>504.41000999999994</v>
          </cell>
          <cell r="AB25">
            <v>1340.899895</v>
          </cell>
          <cell r="AC25">
            <v>2338.300302</v>
          </cell>
        </row>
        <row r="29">
          <cell r="F29">
            <v>3068.459942857143</v>
          </cell>
          <cell r="G29">
            <v>218.94</v>
          </cell>
          <cell r="K29">
            <v>875.4345660000001</v>
          </cell>
          <cell r="L29">
            <v>99.102476</v>
          </cell>
          <cell r="P29">
            <v>2436.5739111000003</v>
          </cell>
          <cell r="Q29">
            <v>257.9227889</v>
          </cell>
          <cell r="R29">
            <v>0</v>
          </cell>
          <cell r="S29">
            <v>0</v>
          </cell>
          <cell r="U29">
            <v>713.574</v>
          </cell>
          <cell r="V29">
            <v>53.713</v>
          </cell>
          <cell r="W29">
            <v>0</v>
          </cell>
          <cell r="X29">
            <v>0</v>
          </cell>
        </row>
      </sheetData>
      <sheetData sheetId="6">
        <row r="15">
          <cell r="K15">
            <v>0</v>
          </cell>
          <cell r="L15">
            <v>115.97</v>
          </cell>
          <cell r="M15">
            <v>267.55588112887875</v>
          </cell>
          <cell r="Q15">
            <v>171.61970667181902</v>
          </cell>
          <cell r="R15">
            <v>451.69231673355705</v>
          </cell>
          <cell r="V15">
            <v>212.46791643582648</v>
          </cell>
          <cell r="W15">
            <v>509.232316983557</v>
          </cell>
          <cell r="AA15">
            <v>147.109582102493</v>
          </cell>
          <cell r="AB15">
            <v>443.592315983557</v>
          </cell>
        </row>
        <row r="16">
          <cell r="M16">
            <v>112.54479106952296</v>
          </cell>
          <cell r="R16">
            <v>190</v>
          </cell>
          <cell r="W16">
            <v>247.54000024999993</v>
          </cell>
          <cell r="AB16">
            <v>181.89999924999995</v>
          </cell>
        </row>
        <row r="17">
          <cell r="N17">
            <v>278.9</v>
          </cell>
          <cell r="S17">
            <v>453.014346984985</v>
          </cell>
          <cell r="X17">
            <v>529.664346734985</v>
          </cell>
          <cell r="AC17">
            <v>448.864346734985</v>
          </cell>
        </row>
        <row r="18">
          <cell r="K18">
            <v>46.96101377168948</v>
          </cell>
          <cell r="L18">
            <v>5.974507762557078</v>
          </cell>
          <cell r="M18">
            <v>29.117846975114155</v>
          </cell>
          <cell r="P18">
            <v>117</v>
          </cell>
          <cell r="Q18">
            <v>12</v>
          </cell>
          <cell r="U18">
            <v>117</v>
          </cell>
          <cell r="V18">
            <v>22</v>
          </cell>
          <cell r="Z18">
            <v>117</v>
          </cell>
          <cell r="AA18">
            <v>22</v>
          </cell>
        </row>
        <row r="19">
          <cell r="K19">
            <v>1425.193327249227</v>
          </cell>
          <cell r="L19">
            <v>78.89632814000237</v>
          </cell>
          <cell r="M19">
            <v>32.047734251141556</v>
          </cell>
          <cell r="P19">
            <v>1490.32291243011</v>
          </cell>
          <cell r="Q19">
            <v>77</v>
          </cell>
          <cell r="R19">
            <v>72</v>
          </cell>
          <cell r="U19">
            <v>1460.46</v>
          </cell>
          <cell r="V19">
            <v>77</v>
          </cell>
          <cell r="W19">
            <v>72</v>
          </cell>
          <cell r="Z19">
            <v>1396.459998</v>
          </cell>
          <cell r="AA19">
            <v>77</v>
          </cell>
          <cell r="AB19">
            <v>72</v>
          </cell>
        </row>
        <row r="20">
          <cell r="K20">
            <v>56.82513890410959</v>
          </cell>
          <cell r="L20">
            <v>2.699765525114155</v>
          </cell>
          <cell r="Q20">
            <v>2.8</v>
          </cell>
          <cell r="R20">
            <v>1.14</v>
          </cell>
          <cell r="V20">
            <v>2.8</v>
          </cell>
          <cell r="W20">
            <v>1.14</v>
          </cell>
          <cell r="AA20">
            <v>2.8</v>
          </cell>
          <cell r="AB20">
            <v>1.14</v>
          </cell>
        </row>
        <row r="21">
          <cell r="K21">
            <v>40.6838210147845</v>
          </cell>
          <cell r="L21">
            <v>18.780063094804614</v>
          </cell>
          <cell r="M21">
            <v>28.164155251141523</v>
          </cell>
          <cell r="N21">
            <v>28.251940639269403</v>
          </cell>
          <cell r="P21">
            <v>39.9081001639501</v>
          </cell>
          <cell r="Q21">
            <v>14.159583102493087</v>
          </cell>
          <cell r="R21">
            <v>43.917969748571934</v>
          </cell>
          <cell r="S21">
            <v>44.01434698498504</v>
          </cell>
          <cell r="U21">
            <v>34.75809991395006</v>
          </cell>
          <cell r="V21">
            <v>9.00958285249305</v>
          </cell>
          <cell r="W21">
            <v>38.767969498571894</v>
          </cell>
          <cell r="X21">
            <v>38.864346734985</v>
          </cell>
          <cell r="Z21">
            <v>34.75809991395006</v>
          </cell>
          <cell r="AA21">
            <v>9.00958285249305</v>
          </cell>
          <cell r="AB21">
            <v>38.767969498571894</v>
          </cell>
          <cell r="AC21">
            <v>38.864346734985</v>
          </cell>
        </row>
        <row r="25">
          <cell r="F25">
            <v>298.7824</v>
          </cell>
          <cell r="G25">
            <v>9.3</v>
          </cell>
          <cell r="H25">
            <v>138.6797</v>
          </cell>
          <cell r="I25">
            <v>247.0492</v>
          </cell>
          <cell r="K25">
            <v>964.7697777813626</v>
          </cell>
          <cell r="L25">
            <v>52.21619333735889</v>
          </cell>
          <cell r="M25">
            <v>134.20209817351596</v>
          </cell>
          <cell r="N25">
            <v>250.64434703196352</v>
          </cell>
          <cell r="P25">
            <v>618.1</v>
          </cell>
          <cell r="Q25">
            <v>15.5</v>
          </cell>
          <cell r="R25">
            <v>217.9</v>
          </cell>
          <cell r="S25">
            <v>409</v>
          </cell>
          <cell r="U25">
            <v>609.635</v>
          </cell>
          <cell r="V25">
            <v>7.035000000000011</v>
          </cell>
          <cell r="W25">
            <v>261.48</v>
          </cell>
          <cell r="X25">
            <v>490.79999999999995</v>
          </cell>
          <cell r="Z25">
            <v>802</v>
          </cell>
          <cell r="AA25">
            <v>46</v>
          </cell>
          <cell r="AB25">
            <v>211</v>
          </cell>
          <cell r="AC25">
            <v>410</v>
          </cell>
        </row>
        <row r="29">
          <cell r="F29">
            <v>374.9642</v>
          </cell>
          <cell r="G29">
            <v>27.6559</v>
          </cell>
          <cell r="H29">
            <v>0</v>
          </cell>
          <cell r="I29">
            <v>0</v>
          </cell>
          <cell r="K29">
            <v>140</v>
          </cell>
          <cell r="L29">
            <v>20</v>
          </cell>
          <cell r="M29">
            <v>0</v>
          </cell>
          <cell r="N29">
            <v>0</v>
          </cell>
          <cell r="P29">
            <v>326.04</v>
          </cell>
          <cell r="Q29">
            <v>43.75</v>
          </cell>
          <cell r="U29">
            <v>211.36666666666665</v>
          </cell>
          <cell r="V29">
            <v>50.68333333333334</v>
          </cell>
        </row>
      </sheetData>
      <sheetData sheetId="9">
        <row r="9">
          <cell r="E9">
            <v>2805</v>
          </cell>
          <cell r="F9">
            <v>2788</v>
          </cell>
          <cell r="G9">
            <v>2818</v>
          </cell>
          <cell r="H9">
            <v>2824</v>
          </cell>
          <cell r="I9">
            <v>2831</v>
          </cell>
        </row>
        <row r="11">
          <cell r="E11">
            <v>2805</v>
          </cell>
          <cell r="F11">
            <v>2788</v>
          </cell>
          <cell r="G11">
            <v>2818</v>
          </cell>
          <cell r="H11">
            <v>2824</v>
          </cell>
          <cell r="I11">
            <v>2831</v>
          </cell>
        </row>
        <row r="13">
          <cell r="E13">
            <v>2805</v>
          </cell>
          <cell r="F13">
            <v>2788</v>
          </cell>
          <cell r="G13">
            <v>2818</v>
          </cell>
          <cell r="H13">
            <v>2824</v>
          </cell>
          <cell r="I13">
            <v>2831</v>
          </cell>
        </row>
        <row r="16">
          <cell r="E16">
            <v>2805</v>
          </cell>
          <cell r="F16">
            <v>2788</v>
          </cell>
          <cell r="G16">
            <v>2818</v>
          </cell>
          <cell r="H16">
            <v>2824</v>
          </cell>
          <cell r="I16">
            <v>2831</v>
          </cell>
        </row>
        <row r="18">
          <cell r="E18">
            <v>2425.844</v>
          </cell>
          <cell r="F18">
            <v>2425.844</v>
          </cell>
          <cell r="G18">
            <v>3112.53</v>
          </cell>
          <cell r="H18">
            <v>3253.6169999999997</v>
          </cell>
          <cell r="I18">
            <v>3191.2992</v>
          </cell>
        </row>
        <row r="20">
          <cell r="E20">
            <v>3.04</v>
          </cell>
          <cell r="F20">
            <v>3.07895</v>
          </cell>
          <cell r="G20">
            <v>3.04</v>
          </cell>
          <cell r="H20">
            <v>3.1299934811011867</v>
          </cell>
          <cell r="I20">
            <v>3.2</v>
          </cell>
        </row>
        <row r="23">
          <cell r="E23">
            <v>12.5</v>
          </cell>
          <cell r="F23">
            <v>13.7</v>
          </cell>
          <cell r="G23">
            <v>12.5</v>
          </cell>
          <cell r="H23">
            <v>11.57</v>
          </cell>
          <cell r="I23">
            <v>13.64</v>
          </cell>
        </row>
        <row r="26">
          <cell r="E26">
            <v>50</v>
          </cell>
          <cell r="F26">
            <v>62</v>
          </cell>
          <cell r="G26">
            <v>65</v>
          </cell>
          <cell r="H26">
            <v>68.51</v>
          </cell>
          <cell r="I26">
            <v>75</v>
          </cell>
        </row>
        <row r="29">
          <cell r="E29">
            <v>21.4</v>
          </cell>
          <cell r="F29">
            <v>19.15</v>
          </cell>
          <cell r="G29">
            <v>15</v>
          </cell>
          <cell r="H29">
            <v>16.53</v>
          </cell>
          <cell r="I29">
            <v>18.77</v>
          </cell>
        </row>
        <row r="32">
          <cell r="E32">
            <v>10</v>
          </cell>
          <cell r="F32">
            <v>23.206</v>
          </cell>
          <cell r="G32">
            <v>12.531808</v>
          </cell>
          <cell r="H32">
            <v>14.05</v>
          </cell>
          <cell r="I32">
            <v>33</v>
          </cell>
        </row>
        <row r="34">
          <cell r="B34" t="str">
            <v>Выплаты прочие:</v>
          </cell>
        </row>
        <row r="35">
          <cell r="E35">
            <v>13.905727</v>
          </cell>
          <cell r="F35">
            <v>40.692381</v>
          </cell>
          <cell r="H35">
            <v>11.387369</v>
          </cell>
          <cell r="I35">
            <v>4.000016057148127</v>
          </cell>
        </row>
        <row r="37">
          <cell r="B37" t="str">
            <v>Выплаты &lt;______________&gt;:</v>
          </cell>
        </row>
        <row r="47">
          <cell r="F47">
            <v>6507.4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10">
        <row r="9">
          <cell r="J9">
            <v>48772815</v>
          </cell>
        </row>
        <row r="13">
          <cell r="E13">
            <v>4231279</v>
          </cell>
          <cell r="F13">
            <v>4301190.36093025</v>
          </cell>
          <cell r="G13">
            <v>5709375</v>
          </cell>
          <cell r="H13">
            <v>4949064.514182021</v>
          </cell>
        </row>
        <row r="14">
          <cell r="E14">
            <v>140971</v>
          </cell>
          <cell r="F14">
            <v>143300.1951350167</v>
          </cell>
          <cell r="G14">
            <v>81902</v>
          </cell>
          <cell r="H14">
            <v>171884.59261751676</v>
          </cell>
        </row>
        <row r="15">
          <cell r="E15">
            <v>61052</v>
          </cell>
          <cell r="F15">
            <v>62060.732444141264</v>
          </cell>
          <cell r="G15">
            <v>207614.8</v>
          </cell>
          <cell r="H15">
            <v>151927.14725003205</v>
          </cell>
        </row>
        <row r="16">
          <cell r="E16">
            <v>11482</v>
          </cell>
          <cell r="F16">
            <v>11671.711490592117</v>
          </cell>
          <cell r="G16">
            <v>70246.2</v>
          </cell>
          <cell r="H16">
            <v>47058.745950430515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E18">
            <v>127312</v>
          </cell>
          <cell r="F18">
            <v>127614</v>
          </cell>
          <cell r="G18">
            <v>135736</v>
          </cell>
          <cell r="H18">
            <v>131790</v>
          </cell>
        </row>
        <row r="19">
          <cell r="E19">
            <v>1946</v>
          </cell>
          <cell r="F19">
            <v>1946</v>
          </cell>
          <cell r="G19">
            <v>4980</v>
          </cell>
          <cell r="H19">
            <v>4058.695748326006</v>
          </cell>
        </row>
        <row r="20">
          <cell r="E20">
            <v>13827</v>
          </cell>
          <cell r="F20">
            <v>15087</v>
          </cell>
          <cell r="G20">
            <v>27741</v>
          </cell>
          <cell r="H20">
            <v>21252.304251673995</v>
          </cell>
        </row>
        <row r="21">
          <cell r="E21">
            <v>35630</v>
          </cell>
          <cell r="F21">
            <v>35671</v>
          </cell>
          <cell r="G21">
            <v>92194</v>
          </cell>
          <cell r="H21">
            <v>35377</v>
          </cell>
        </row>
        <row r="24">
          <cell r="E24">
            <v>24855</v>
          </cell>
          <cell r="F24">
            <v>43988</v>
          </cell>
          <cell r="G24">
            <v>0</v>
          </cell>
          <cell r="H24">
            <v>0</v>
          </cell>
        </row>
        <row r="25">
          <cell r="E25">
            <v>6140</v>
          </cell>
          <cell r="F25">
            <v>10751.485281773113</v>
          </cell>
          <cell r="G25">
            <v>67300</v>
          </cell>
          <cell r="H25">
            <v>67300</v>
          </cell>
        </row>
        <row r="26">
          <cell r="E26">
            <v>786439.914</v>
          </cell>
          <cell r="F26">
            <v>1377100.5147182269</v>
          </cell>
          <cell r="G26">
            <v>2970778.2</v>
          </cell>
          <cell r="H26">
            <v>2970778.2</v>
          </cell>
        </row>
        <row r="28">
          <cell r="E28">
            <v>155620</v>
          </cell>
          <cell r="F28">
            <v>648181.2363168062</v>
          </cell>
          <cell r="G28">
            <v>419000</v>
          </cell>
          <cell r="H28">
            <v>419000</v>
          </cell>
        </row>
        <row r="29">
          <cell r="E29">
            <v>6866</v>
          </cell>
          <cell r="F29">
            <v>28597.946077311346</v>
          </cell>
          <cell r="G29">
            <v>5000</v>
          </cell>
          <cell r="H29">
            <v>5000</v>
          </cell>
        </row>
        <row r="30">
          <cell r="E30">
            <v>21586</v>
          </cell>
          <cell r="F30">
            <v>89909.0101987828</v>
          </cell>
          <cell r="G30">
            <v>459443</v>
          </cell>
          <cell r="H30">
            <v>459443</v>
          </cell>
        </row>
        <row r="31">
          <cell r="E31">
            <v>8500</v>
          </cell>
          <cell r="F31">
            <v>35403.80740709968</v>
          </cell>
          <cell r="G31">
            <v>3000</v>
          </cell>
          <cell r="H31">
            <v>3000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32500</v>
          </cell>
          <cell r="F33">
            <v>31848</v>
          </cell>
          <cell r="G33">
            <v>0</v>
          </cell>
          <cell r="H33">
            <v>0</v>
          </cell>
        </row>
        <row r="34">
          <cell r="E34">
            <v>1537</v>
          </cell>
          <cell r="F34">
            <v>2437.3332201634885</v>
          </cell>
          <cell r="G34">
            <v>0</v>
          </cell>
          <cell r="H34">
            <v>0</v>
          </cell>
        </row>
        <row r="35">
          <cell r="E35">
            <v>7050</v>
          </cell>
          <cell r="F35">
            <v>7112.6667798365115</v>
          </cell>
          <cell r="G35">
            <v>0</v>
          </cell>
          <cell r="H35">
            <v>0</v>
          </cell>
        </row>
        <row r="36">
          <cell r="E36">
            <v>50990</v>
          </cell>
          <cell r="F36">
            <v>242</v>
          </cell>
          <cell r="G36">
            <v>0</v>
          </cell>
          <cell r="H36">
            <v>0</v>
          </cell>
        </row>
        <row r="39">
          <cell r="E39">
            <v>0</v>
          </cell>
          <cell r="F39">
            <v>4713</v>
          </cell>
          <cell r="G39">
            <v>0</v>
          </cell>
          <cell r="H39">
            <v>0</v>
          </cell>
        </row>
        <row r="40">
          <cell r="E40">
            <v>0</v>
          </cell>
          <cell r="F40">
            <v>617.950961598555</v>
          </cell>
          <cell r="G40">
            <v>0</v>
          </cell>
          <cell r="H40">
            <v>0</v>
          </cell>
        </row>
        <row r="41">
          <cell r="E41">
            <v>0</v>
          </cell>
          <cell r="F41">
            <v>79150.04903840144</v>
          </cell>
          <cell r="G41">
            <v>0</v>
          </cell>
          <cell r="H41">
            <v>0</v>
          </cell>
        </row>
      </sheetData>
      <sheetData sheetId="17">
        <row r="4">
          <cell r="C4" t="str">
            <v>31 декабря</v>
          </cell>
          <cell r="D4" t="str">
            <v>2007г.</v>
          </cell>
        </row>
        <row r="7">
          <cell r="C7" t="str">
            <v>ОАО "Белгородэнерго"</v>
          </cell>
        </row>
        <row r="8">
          <cell r="C8" t="str">
            <v>______________3123117903______________________________</v>
          </cell>
        </row>
        <row r="9">
          <cell r="C9" t="str">
            <v>оказание услуг по передаче и распределению электрической энергии</v>
          </cell>
        </row>
        <row r="10">
          <cell r="C10" t="str">
            <v>Открытое акционерное общество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г. Белгород, ул. Преображенская, 42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  <cell r="D23">
            <v>148</v>
          </cell>
          <cell r="E23">
            <v>12836</v>
          </cell>
        </row>
        <row r="24">
          <cell r="C24" t="str">
            <v>120</v>
          </cell>
          <cell r="D24">
            <v>7527380</v>
          </cell>
          <cell r="E24">
            <v>9062549</v>
          </cell>
        </row>
        <row r="25">
          <cell r="C25" t="str">
            <v>130</v>
          </cell>
          <cell r="D25">
            <v>23565</v>
          </cell>
          <cell r="E25">
            <v>47076</v>
          </cell>
        </row>
        <row r="26">
          <cell r="C26" t="str">
            <v>135</v>
          </cell>
          <cell r="D26">
            <v>0</v>
          </cell>
          <cell r="E26">
            <v>0</v>
          </cell>
        </row>
        <row r="27">
          <cell r="C27" t="str">
            <v>140</v>
          </cell>
          <cell r="D27">
            <v>25290</v>
          </cell>
          <cell r="E27">
            <v>0</v>
          </cell>
        </row>
        <row r="28">
          <cell r="C28" t="str">
            <v>145</v>
          </cell>
          <cell r="D28">
            <v>3996</v>
          </cell>
          <cell r="E28">
            <v>2709</v>
          </cell>
        </row>
        <row r="29">
          <cell r="C29" t="str">
            <v>150</v>
          </cell>
          <cell r="D29">
            <v>0</v>
          </cell>
          <cell r="E29">
            <v>0</v>
          </cell>
        </row>
        <row r="30">
          <cell r="C30" t="str">
            <v>190</v>
          </cell>
          <cell r="D30">
            <v>7580379</v>
          </cell>
          <cell r="E30">
            <v>9125170</v>
          </cell>
        </row>
        <row r="32">
          <cell r="C32" t="str">
            <v>210</v>
          </cell>
          <cell r="D32">
            <v>77366</v>
          </cell>
          <cell r="E32">
            <v>159066</v>
          </cell>
        </row>
        <row r="34">
          <cell r="D34">
            <v>50924</v>
          </cell>
          <cell r="E34">
            <v>75654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11389</v>
          </cell>
          <cell r="E37">
            <v>11406</v>
          </cell>
        </row>
        <row r="38">
          <cell r="D38">
            <v>0</v>
          </cell>
          <cell r="E38">
            <v>0</v>
          </cell>
        </row>
        <row r="39">
          <cell r="D39">
            <v>15053</v>
          </cell>
          <cell r="E39">
            <v>72006</v>
          </cell>
        </row>
        <row r="40">
          <cell r="D40">
            <v>0</v>
          </cell>
          <cell r="E40">
            <v>0</v>
          </cell>
        </row>
        <row r="41">
          <cell r="C41" t="str">
            <v>220</v>
          </cell>
          <cell r="D41">
            <v>2030</v>
          </cell>
          <cell r="E41">
            <v>6825</v>
          </cell>
        </row>
        <row r="42">
          <cell r="C42">
            <v>230</v>
          </cell>
          <cell r="D42">
            <v>1794</v>
          </cell>
          <cell r="E42">
            <v>1791</v>
          </cell>
        </row>
        <row r="43">
          <cell r="D43">
            <v>0</v>
          </cell>
          <cell r="E43">
            <v>0</v>
          </cell>
        </row>
        <row r="44">
          <cell r="C44" t="str">
            <v>240</v>
          </cell>
          <cell r="D44">
            <v>235751</v>
          </cell>
          <cell r="E44">
            <v>388374</v>
          </cell>
        </row>
        <row r="45">
          <cell r="D45">
            <v>174152</v>
          </cell>
          <cell r="E45">
            <v>301347</v>
          </cell>
        </row>
        <row r="46">
          <cell r="C46" t="str">
            <v>250</v>
          </cell>
          <cell r="D46">
            <v>0</v>
          </cell>
          <cell r="E46">
            <v>0</v>
          </cell>
        </row>
        <row r="47">
          <cell r="C47" t="str">
            <v>260</v>
          </cell>
          <cell r="D47">
            <v>579</v>
          </cell>
          <cell r="E47">
            <v>4038</v>
          </cell>
        </row>
        <row r="48">
          <cell r="C48" t="str">
            <v>270</v>
          </cell>
          <cell r="D48">
            <v>0</v>
          </cell>
          <cell r="E48">
            <v>0</v>
          </cell>
        </row>
        <row r="49">
          <cell r="C49" t="str">
            <v>290</v>
          </cell>
          <cell r="D49">
            <v>317520</v>
          </cell>
          <cell r="E49">
            <v>560094</v>
          </cell>
        </row>
        <row r="50">
          <cell r="C50" t="str">
            <v>300</v>
          </cell>
          <cell r="D50">
            <v>7897899</v>
          </cell>
          <cell r="E50">
            <v>9685264</v>
          </cell>
        </row>
        <row r="54">
          <cell r="C54" t="str">
            <v>2</v>
          </cell>
        </row>
        <row r="56">
          <cell r="C56" t="str">
            <v>410</v>
          </cell>
          <cell r="D56">
            <v>4363768</v>
          </cell>
          <cell r="E56">
            <v>4363768</v>
          </cell>
        </row>
        <row r="57">
          <cell r="D57">
            <v>0</v>
          </cell>
          <cell r="E57">
            <v>0</v>
          </cell>
        </row>
        <row r="58">
          <cell r="C58" t="str">
            <v>420</v>
          </cell>
          <cell r="D58">
            <v>1385273</v>
          </cell>
          <cell r="E58">
            <v>1382383</v>
          </cell>
        </row>
        <row r="59">
          <cell r="C59" t="str">
            <v>430</v>
          </cell>
          <cell r="D59">
            <v>18802</v>
          </cell>
          <cell r="E59">
            <v>44349</v>
          </cell>
        </row>
        <row r="61">
          <cell r="D61">
            <v>18802</v>
          </cell>
          <cell r="E61">
            <v>44349</v>
          </cell>
        </row>
        <row r="62">
          <cell r="D62">
            <v>0</v>
          </cell>
          <cell r="E62">
            <v>0</v>
          </cell>
        </row>
        <row r="63">
          <cell r="C63" t="str">
            <v>470</v>
          </cell>
          <cell r="D63">
            <v>888293</v>
          </cell>
          <cell r="E63">
            <v>2148680</v>
          </cell>
        </row>
        <row r="64">
          <cell r="C64" t="str">
            <v>490</v>
          </cell>
          <cell r="D64">
            <v>6656136</v>
          </cell>
          <cell r="E64">
            <v>7939180</v>
          </cell>
        </row>
        <row r="66">
          <cell r="C66" t="str">
            <v>510</v>
          </cell>
          <cell r="D66">
            <v>342981</v>
          </cell>
          <cell r="E66">
            <v>983143</v>
          </cell>
        </row>
        <row r="67">
          <cell r="C67" t="str">
            <v>515</v>
          </cell>
          <cell r="D67">
            <v>268772</v>
          </cell>
          <cell r="E67">
            <v>351974</v>
          </cell>
        </row>
        <row r="68">
          <cell r="C68" t="str">
            <v>520</v>
          </cell>
          <cell r="D68">
            <v>0</v>
          </cell>
          <cell r="E68">
            <v>0</v>
          </cell>
        </row>
        <row r="69">
          <cell r="C69" t="str">
            <v>590</v>
          </cell>
          <cell r="D69">
            <v>611753</v>
          </cell>
          <cell r="E69">
            <v>1335117</v>
          </cell>
        </row>
        <row r="71">
          <cell r="C71" t="str">
            <v>610</v>
          </cell>
          <cell r="D71">
            <v>252211</v>
          </cell>
          <cell r="E71">
            <v>0</v>
          </cell>
        </row>
        <row r="72">
          <cell r="C72" t="str">
            <v>620</v>
          </cell>
          <cell r="D72">
            <v>363404</v>
          </cell>
          <cell r="E72">
            <v>398548</v>
          </cell>
        </row>
        <row r="74">
          <cell r="C74" t="str">
            <v>621</v>
          </cell>
          <cell r="D74">
            <v>122426</v>
          </cell>
          <cell r="E74">
            <v>220033</v>
          </cell>
        </row>
        <row r="75">
          <cell r="C75" t="str">
            <v>624</v>
          </cell>
          <cell r="D75">
            <v>20773</v>
          </cell>
          <cell r="E75">
            <v>23443</v>
          </cell>
        </row>
        <row r="76">
          <cell r="C76" t="str">
            <v>625</v>
          </cell>
          <cell r="D76">
            <v>6909</v>
          </cell>
          <cell r="E76">
            <v>7355</v>
          </cell>
        </row>
        <row r="77">
          <cell r="C77" t="str">
            <v>626</v>
          </cell>
          <cell r="D77">
            <v>45819</v>
          </cell>
          <cell r="E77">
            <v>79266</v>
          </cell>
        </row>
        <row r="78">
          <cell r="D78">
            <v>167477</v>
          </cell>
          <cell r="E78">
            <v>68451</v>
          </cell>
        </row>
        <row r="79">
          <cell r="C79">
            <v>630</v>
          </cell>
          <cell r="D79">
            <v>0</v>
          </cell>
          <cell r="E79">
            <v>0</v>
          </cell>
        </row>
        <row r="80">
          <cell r="C80">
            <v>640</v>
          </cell>
          <cell r="D80">
            <v>14395</v>
          </cell>
          <cell r="E80">
            <v>12419</v>
          </cell>
        </row>
        <row r="81">
          <cell r="C81">
            <v>650</v>
          </cell>
          <cell r="D81">
            <v>0</v>
          </cell>
          <cell r="E81">
            <v>0</v>
          </cell>
        </row>
        <row r="82">
          <cell r="C82">
            <v>660</v>
          </cell>
          <cell r="D82">
            <v>0</v>
          </cell>
          <cell r="E82">
            <v>0</v>
          </cell>
        </row>
        <row r="83">
          <cell r="C83" t="str">
            <v>690</v>
          </cell>
          <cell r="D83">
            <v>630010</v>
          </cell>
          <cell r="E83">
            <v>410967</v>
          </cell>
        </row>
        <row r="84">
          <cell r="C84" t="str">
            <v>700</v>
          </cell>
          <cell r="D84">
            <v>7897899</v>
          </cell>
          <cell r="E84">
            <v>9685264</v>
          </cell>
        </row>
        <row r="86">
          <cell r="C86">
            <v>910</v>
          </cell>
        </row>
        <row r="87">
          <cell r="C87">
            <v>911</v>
          </cell>
        </row>
        <row r="88">
          <cell r="C88" t="str">
            <v>920</v>
          </cell>
        </row>
        <row r="89">
          <cell r="C89" t="str">
            <v>930</v>
          </cell>
        </row>
        <row r="90">
          <cell r="C90">
            <v>940</v>
          </cell>
        </row>
        <row r="91">
          <cell r="C91" t="str">
            <v>950</v>
          </cell>
        </row>
        <row r="92">
          <cell r="C92">
            <v>960</v>
          </cell>
        </row>
        <row r="93">
          <cell r="C93" t="str">
            <v>970</v>
          </cell>
        </row>
        <row r="94">
          <cell r="C94" t="str">
            <v>980</v>
          </cell>
        </row>
        <row r="95">
          <cell r="C95" t="str">
            <v>995</v>
          </cell>
        </row>
      </sheetData>
      <sheetData sheetId="18">
        <row r="8">
          <cell r="C8" t="str">
            <v>ОАО "Белгородэнерго"</v>
          </cell>
        </row>
        <row r="9">
          <cell r="C9" t="str">
            <v>______________3123117903______________________________</v>
          </cell>
        </row>
        <row r="10">
          <cell r="C10" t="str">
            <v>оказание услуг по передаче и распределению электрической энергии</v>
          </cell>
        </row>
        <row r="11">
          <cell r="C11" t="str">
            <v>Открытое акционерное общество</v>
          </cell>
        </row>
        <row r="12">
          <cell r="A12" t="str">
            <v>_________________________________________________________________________________________________</v>
          </cell>
        </row>
        <row r="21">
          <cell r="C21" t="str">
            <v>010</v>
          </cell>
          <cell r="D21">
            <v>6952788</v>
          </cell>
          <cell r="E21">
            <v>4524926</v>
          </cell>
        </row>
        <row r="22">
          <cell r="C22" t="str">
            <v>020</v>
          </cell>
          <cell r="D22">
            <v>-4328399</v>
          </cell>
          <cell r="E22">
            <v>-4151368</v>
          </cell>
        </row>
        <row r="23">
          <cell r="C23" t="str">
            <v>029</v>
          </cell>
          <cell r="D23">
            <v>2624389</v>
          </cell>
          <cell r="E23">
            <v>373558</v>
          </cell>
        </row>
        <row r="24">
          <cell r="C24" t="str">
            <v>030</v>
          </cell>
          <cell r="D24">
            <v>0</v>
          </cell>
          <cell r="E24">
            <v>0</v>
          </cell>
        </row>
        <row r="25">
          <cell r="C25" t="str">
            <v>040</v>
          </cell>
          <cell r="D25">
            <v>-634212</v>
          </cell>
          <cell r="E25">
            <v>0</v>
          </cell>
        </row>
        <row r="26">
          <cell r="C26" t="str">
            <v>050</v>
          </cell>
          <cell r="D26">
            <v>1990177</v>
          </cell>
          <cell r="E26">
            <v>373558</v>
          </cell>
        </row>
        <row r="28">
          <cell r="C28" t="str">
            <v>060</v>
          </cell>
          <cell r="D28">
            <v>720</v>
          </cell>
          <cell r="E28">
            <v>230</v>
          </cell>
        </row>
        <row r="29">
          <cell r="C29" t="str">
            <v>070</v>
          </cell>
          <cell r="D29">
            <v>-53948</v>
          </cell>
          <cell r="E29">
            <v>-24201</v>
          </cell>
        </row>
        <row r="30">
          <cell r="C30" t="str">
            <v>080</v>
          </cell>
          <cell r="D30">
            <v>1563</v>
          </cell>
          <cell r="E30">
            <v>89</v>
          </cell>
        </row>
        <row r="31">
          <cell r="C31" t="str">
            <v>090</v>
          </cell>
          <cell r="D31">
            <v>278416</v>
          </cell>
          <cell r="E31">
            <v>600797</v>
          </cell>
        </row>
        <row r="32">
          <cell r="C32" t="str">
            <v>100</v>
          </cell>
          <cell r="D32">
            <v>-220178</v>
          </cell>
          <cell r="E32">
            <v>-160045</v>
          </cell>
        </row>
        <row r="34">
          <cell r="C34" t="str">
            <v>143</v>
          </cell>
          <cell r="D34">
            <v>-1237</v>
          </cell>
          <cell r="E34">
            <v>-5</v>
          </cell>
        </row>
        <row r="35">
          <cell r="C35" t="str">
            <v>144</v>
          </cell>
          <cell r="D35">
            <v>-83987</v>
          </cell>
          <cell r="E35">
            <v>-56659</v>
          </cell>
        </row>
        <row r="36">
          <cell r="C36" t="str">
            <v>145</v>
          </cell>
          <cell r="D36">
            <v>-499516</v>
          </cell>
          <cell r="E36">
            <v>-225845</v>
          </cell>
        </row>
        <row r="40">
          <cell r="C40" t="str">
            <v>200</v>
          </cell>
          <cell r="D40">
            <v>105520</v>
          </cell>
          <cell r="E40">
            <v>92806</v>
          </cell>
        </row>
        <row r="41">
          <cell r="C41" t="str">
            <v>201</v>
          </cell>
          <cell r="D41">
            <v>1418.71</v>
          </cell>
          <cell r="E41">
            <v>513.07</v>
          </cell>
        </row>
        <row r="42">
          <cell r="C42" t="str">
            <v>202</v>
          </cell>
          <cell r="D42">
            <v>1418.71</v>
          </cell>
          <cell r="E42">
            <v>513.07</v>
          </cell>
        </row>
        <row r="52">
          <cell r="D52">
            <v>1911</v>
          </cell>
          <cell r="E52">
            <v>10</v>
          </cell>
          <cell r="F52">
            <v>0</v>
          </cell>
          <cell r="G52">
            <v>0</v>
          </cell>
        </row>
        <row r="53">
          <cell r="D53">
            <v>3100</v>
          </cell>
          <cell r="E53">
            <v>1813</v>
          </cell>
          <cell r="F53">
            <v>29</v>
          </cell>
          <cell r="G53">
            <v>103</v>
          </cell>
        </row>
        <row r="54">
          <cell r="D54">
            <v>0</v>
          </cell>
          <cell r="E54">
            <v>50</v>
          </cell>
          <cell r="F54">
            <v>0</v>
          </cell>
          <cell r="G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E5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workbookViewId="0" topLeftCell="A1">
      <selection activeCell="B4" sqref="B4:B6"/>
    </sheetView>
  </sheetViews>
  <sheetFormatPr defaultColWidth="9.33203125" defaultRowHeight="11.25"/>
  <cols>
    <col min="1" max="1" width="8.83203125" style="0" customWidth="1"/>
    <col min="2" max="2" width="63.16015625" style="0" customWidth="1"/>
    <col min="3" max="3" width="10.16015625" style="0" customWidth="1"/>
    <col min="4" max="4" width="13.5" style="0" customWidth="1"/>
    <col min="5" max="5" width="18.83203125" style="0" customWidth="1"/>
    <col min="6" max="6" width="13.66015625" style="0" customWidth="1"/>
    <col min="7" max="7" width="11.83203125" style="0" customWidth="1"/>
    <col min="8" max="16384" width="10.33203125" style="0" customWidth="1"/>
  </cols>
  <sheetData>
    <row r="1" spans="4:7" ht="11.25">
      <c r="D1" s="27"/>
      <c r="E1" s="27"/>
      <c r="F1" s="27"/>
      <c r="G1" s="27"/>
    </row>
    <row r="2" spans="1:7" ht="15.75">
      <c r="A2" s="1" t="s">
        <v>5</v>
      </c>
      <c r="D2" s="27"/>
      <c r="E2" s="27"/>
      <c r="F2" s="27"/>
      <c r="G2" s="27"/>
    </row>
    <row r="3" spans="1:7" ht="12" thickBot="1">
      <c r="A3" s="64"/>
      <c r="B3" s="64"/>
      <c r="C3" s="64"/>
      <c r="D3" s="65"/>
      <c r="E3" s="27"/>
      <c r="F3" s="27"/>
      <c r="G3" s="27"/>
    </row>
    <row r="4" spans="1:7" ht="27.75" customHeight="1" thickBot="1">
      <c r="A4" s="109" t="s">
        <v>7</v>
      </c>
      <c r="B4" s="112" t="s">
        <v>8</v>
      </c>
      <c r="C4" s="109" t="s">
        <v>9</v>
      </c>
      <c r="D4" s="98" t="s">
        <v>159</v>
      </c>
      <c r="E4" s="48" t="s">
        <v>160</v>
      </c>
      <c r="F4" s="107" t="s">
        <v>163</v>
      </c>
      <c r="G4" s="108"/>
    </row>
    <row r="5" spans="1:7" ht="12.75" customHeight="1" thickBot="1">
      <c r="A5" s="110"/>
      <c r="B5" s="113"/>
      <c r="C5" s="110"/>
      <c r="D5" s="99"/>
      <c r="E5" s="50" t="s">
        <v>161</v>
      </c>
      <c r="F5" s="44" t="s">
        <v>164</v>
      </c>
      <c r="G5" s="46" t="s">
        <v>246</v>
      </c>
    </row>
    <row r="6" spans="1:7" ht="14.25" customHeight="1" thickBot="1">
      <c r="A6" s="111"/>
      <c r="B6" s="114"/>
      <c r="C6" s="111"/>
      <c r="D6" s="100"/>
      <c r="E6" s="49" t="s">
        <v>162</v>
      </c>
      <c r="F6" s="45" t="s">
        <v>165</v>
      </c>
      <c r="G6" s="47" t="s">
        <v>2</v>
      </c>
    </row>
    <row r="7" spans="1:7" ht="12.75">
      <c r="A7" s="115"/>
      <c r="B7" s="116"/>
      <c r="C7" s="117"/>
      <c r="D7" s="104"/>
      <c r="E7" s="105"/>
      <c r="F7" s="106"/>
      <c r="G7" s="79"/>
    </row>
    <row r="8" spans="1:8" ht="12.75">
      <c r="A8" s="66" t="s">
        <v>172</v>
      </c>
      <c r="B8" s="36" t="s">
        <v>11</v>
      </c>
      <c r="C8" s="37" t="s">
        <v>12</v>
      </c>
      <c r="D8" s="29">
        <v>0.051</v>
      </c>
      <c r="E8" s="30">
        <v>0.059</v>
      </c>
      <c r="F8" s="91">
        <v>0.054</v>
      </c>
      <c r="G8" s="42">
        <f>F8/E8</f>
        <v>0.9152542372881356</v>
      </c>
      <c r="H8" s="27"/>
    </row>
    <row r="9" spans="1:7" ht="12.75">
      <c r="A9" s="67" t="s">
        <v>176</v>
      </c>
      <c r="B9" s="4" t="s">
        <v>13</v>
      </c>
      <c r="C9" s="5" t="s">
        <v>12</v>
      </c>
      <c r="D9" s="29">
        <v>0.01</v>
      </c>
      <c r="E9" s="29">
        <v>0.01</v>
      </c>
      <c r="F9" s="91">
        <v>0.01</v>
      </c>
      <c r="G9" s="42">
        <f>F9/E9</f>
        <v>1</v>
      </c>
    </row>
    <row r="10" spans="1:7" ht="12.75">
      <c r="A10" s="67" t="s">
        <v>177</v>
      </c>
      <c r="B10" s="7" t="s">
        <v>14</v>
      </c>
      <c r="C10" s="8" t="s">
        <v>15</v>
      </c>
      <c r="D10" s="9">
        <v>12239.33</v>
      </c>
      <c r="E10" s="89">
        <v>12943.6</v>
      </c>
      <c r="F10" s="89">
        <f>SUM(F11:F14)</f>
        <v>12949.7</v>
      </c>
      <c r="G10" s="42">
        <f>F10/E10</f>
        <v>1.000471275379338</v>
      </c>
    </row>
    <row r="11" spans="1:7" ht="12.75">
      <c r="A11" s="68"/>
      <c r="B11" s="4" t="s">
        <v>16</v>
      </c>
      <c r="C11" s="5" t="s">
        <v>15</v>
      </c>
      <c r="D11" s="6"/>
      <c r="E11" s="31"/>
      <c r="F11" s="81"/>
      <c r="G11" s="42"/>
    </row>
    <row r="12" spans="1:7" ht="12.75">
      <c r="A12" s="68"/>
      <c r="B12" s="4" t="s">
        <v>17</v>
      </c>
      <c r="C12" s="5" t="s">
        <v>15</v>
      </c>
      <c r="D12" s="6">
        <v>2084.06</v>
      </c>
      <c r="E12" s="28">
        <v>2296.74</v>
      </c>
      <c r="F12" s="81">
        <v>2296.74</v>
      </c>
      <c r="G12" s="42">
        <f aca="true" t="shared" si="0" ref="G12:G17">F12/E12</f>
        <v>1</v>
      </c>
    </row>
    <row r="13" spans="1:7" ht="12.75">
      <c r="A13" s="68"/>
      <c r="B13" s="4" t="s">
        <v>18</v>
      </c>
      <c r="C13" s="5" t="s">
        <v>15</v>
      </c>
      <c r="D13" s="6">
        <v>8881.47</v>
      </c>
      <c r="E13" s="28">
        <v>9268.19</v>
      </c>
      <c r="F13" s="81">
        <v>9274.29</v>
      </c>
      <c r="G13" s="42">
        <f t="shared" si="0"/>
        <v>1.0006581651865143</v>
      </c>
    </row>
    <row r="14" spans="1:7" ht="12.75">
      <c r="A14" s="68"/>
      <c r="B14" s="4" t="s">
        <v>19</v>
      </c>
      <c r="C14" s="5" t="s">
        <v>15</v>
      </c>
      <c r="D14" s="6">
        <v>1273.8</v>
      </c>
      <c r="E14" s="28">
        <v>1278.67</v>
      </c>
      <c r="F14" s="81">
        <v>1378.67</v>
      </c>
      <c r="G14" s="42">
        <f t="shared" si="0"/>
        <v>1.0782062611932712</v>
      </c>
    </row>
    <row r="15" spans="1:7" ht="25.5">
      <c r="A15" s="67" t="s">
        <v>178</v>
      </c>
      <c r="B15" s="4" t="s">
        <v>20</v>
      </c>
      <c r="C15" s="5"/>
      <c r="D15" s="32"/>
      <c r="E15" s="28">
        <v>0.75</v>
      </c>
      <c r="F15" s="28">
        <v>0.75</v>
      </c>
      <c r="G15" s="42">
        <f t="shared" si="0"/>
        <v>1</v>
      </c>
    </row>
    <row r="16" spans="1:7" ht="13.5" thickBot="1">
      <c r="A16" s="67" t="s">
        <v>179</v>
      </c>
      <c r="B16" s="4" t="s">
        <v>21</v>
      </c>
      <c r="C16" s="5" t="s">
        <v>12</v>
      </c>
      <c r="D16" s="43"/>
      <c r="E16" s="82">
        <f>IF(D10=0,0,(E10-D10)/D10*E15)</f>
        <v>0.043156161325824234</v>
      </c>
      <c r="F16" s="82">
        <f>IF(E10=0,0,(F10-E10)/E10*F15)</f>
        <v>0.0003534565345035595</v>
      </c>
      <c r="G16" s="42">
        <f t="shared" si="0"/>
        <v>0.008190175484677653</v>
      </c>
    </row>
    <row r="17" spans="1:7" ht="13.5" thickBot="1">
      <c r="A17" s="67" t="s">
        <v>180</v>
      </c>
      <c r="B17" s="7" t="s">
        <v>22</v>
      </c>
      <c r="C17" s="8"/>
      <c r="D17" s="51"/>
      <c r="E17" s="83">
        <f>(1+E8)*(1-E9)*(1+E16)</f>
        <v>1.0936553510956073</v>
      </c>
      <c r="F17" s="83">
        <f>(1+F8)*(1-F9)*(1+F16)</f>
        <v>1.043828817755493</v>
      </c>
      <c r="G17" s="42">
        <f t="shared" si="0"/>
        <v>0.9544403698201643</v>
      </c>
    </row>
    <row r="18" spans="1:7" ht="12.75">
      <c r="A18" s="69"/>
      <c r="B18" s="4"/>
      <c r="C18" s="5"/>
      <c r="D18" s="32"/>
      <c r="E18" s="28"/>
      <c r="F18" s="38"/>
      <c r="G18" s="40"/>
    </row>
    <row r="19" spans="1:7" ht="12.75">
      <c r="A19" s="101" t="s">
        <v>23</v>
      </c>
      <c r="B19" s="102"/>
      <c r="C19" s="102"/>
      <c r="D19" s="102"/>
      <c r="E19" s="102"/>
      <c r="F19" s="103"/>
      <c r="G19" s="41"/>
    </row>
    <row r="20" spans="1:7" ht="12.75">
      <c r="A20" s="67" t="s">
        <v>181</v>
      </c>
      <c r="B20" s="4" t="s">
        <v>170</v>
      </c>
      <c r="C20" s="5" t="s">
        <v>25</v>
      </c>
      <c r="D20" s="52">
        <v>36346.39</v>
      </c>
      <c r="E20" s="53">
        <f>E21+E22</f>
        <v>46805.38</v>
      </c>
      <c r="F20" s="54">
        <f>F21+F22</f>
        <v>49056.33500000001</v>
      </c>
      <c r="G20" s="42">
        <f aca="true" t="shared" si="1" ref="G20:G25">F20/E20</f>
        <v>1.0480918005579702</v>
      </c>
    </row>
    <row r="21" spans="1:7" ht="12.75">
      <c r="A21" s="67"/>
      <c r="B21" s="4" t="s">
        <v>207</v>
      </c>
      <c r="C21" s="5"/>
      <c r="D21" s="52">
        <v>7829.2</v>
      </c>
      <c r="E21" s="53">
        <v>15442.69</v>
      </c>
      <c r="F21" s="54">
        <v>15886.27</v>
      </c>
      <c r="G21" s="42">
        <f t="shared" si="1"/>
        <v>1.0287242701886783</v>
      </c>
    </row>
    <row r="22" spans="1:7" ht="12.75">
      <c r="A22" s="67"/>
      <c r="B22" s="4" t="s">
        <v>208</v>
      </c>
      <c r="C22" s="5"/>
      <c r="D22" s="52">
        <f>D20-D21</f>
        <v>28517.19</v>
      </c>
      <c r="E22" s="53">
        <v>31362.69</v>
      </c>
      <c r="F22" s="54">
        <v>33170.065</v>
      </c>
      <c r="G22" s="42">
        <f t="shared" si="1"/>
        <v>1.0576281881433003</v>
      </c>
    </row>
    <row r="23" spans="1:7" ht="12.75">
      <c r="A23" s="67" t="s">
        <v>59</v>
      </c>
      <c r="B23" s="4" t="s">
        <v>29</v>
      </c>
      <c r="C23" s="5" t="s">
        <v>25</v>
      </c>
      <c r="D23" s="52">
        <v>157501.12</v>
      </c>
      <c r="E23" s="53">
        <v>215683.9</v>
      </c>
      <c r="F23" s="54">
        <v>227325.7</v>
      </c>
      <c r="G23" s="42">
        <f t="shared" si="1"/>
        <v>1.0539762124108476</v>
      </c>
    </row>
    <row r="24" spans="1:7" ht="25.5">
      <c r="A24" s="67" t="s">
        <v>61</v>
      </c>
      <c r="B24" s="4" t="s">
        <v>182</v>
      </c>
      <c r="C24" s="5" t="s">
        <v>25</v>
      </c>
      <c r="D24" s="54">
        <f>D25+D27+D28+D37+D38+D39+D40+D41+D42+D43</f>
        <v>88389.84</v>
      </c>
      <c r="E24" s="53">
        <f>E25+E27+E28+E37+E38+E39+E40+E41+E42+E43</f>
        <v>63215.67</v>
      </c>
      <c r="F24" s="54">
        <f>F25+F27+F28+F37+F38+F39+F40+F41+F42+F43</f>
        <v>65978.311</v>
      </c>
      <c r="G24" s="42">
        <f t="shared" si="1"/>
        <v>1.0437018384840342</v>
      </c>
    </row>
    <row r="25" spans="1:7" ht="12" customHeight="1">
      <c r="A25" s="67" t="s">
        <v>63</v>
      </c>
      <c r="B25" s="4" t="s">
        <v>209</v>
      </c>
      <c r="C25" s="5" t="s">
        <v>25</v>
      </c>
      <c r="D25" s="52">
        <v>35299.48</v>
      </c>
      <c r="E25" s="53">
        <v>3100</v>
      </c>
      <c r="F25" s="54">
        <v>3410</v>
      </c>
      <c r="G25" s="42">
        <f t="shared" si="1"/>
        <v>1.1</v>
      </c>
    </row>
    <row r="26" spans="1:9" ht="12.75" hidden="1">
      <c r="A26" s="67"/>
      <c r="B26" s="34" t="s">
        <v>247</v>
      </c>
      <c r="C26" s="5" t="s">
        <v>25</v>
      </c>
      <c r="D26" s="52">
        <v>32720</v>
      </c>
      <c r="E26" s="53"/>
      <c r="F26" s="54"/>
      <c r="G26" s="42"/>
      <c r="I26" s="22"/>
    </row>
    <row r="27" spans="1:7" ht="12.75">
      <c r="A27" s="67" t="s">
        <v>65</v>
      </c>
      <c r="B27" s="4" t="s">
        <v>210</v>
      </c>
      <c r="C27" s="5" t="s">
        <v>25</v>
      </c>
      <c r="D27" s="52">
        <v>16191.13</v>
      </c>
      <c r="E27" s="56">
        <v>16233.9</v>
      </c>
      <c r="F27" s="54">
        <v>16358.16</v>
      </c>
      <c r="G27" s="42">
        <f aca="true" t="shared" si="2" ref="G27:G35">F27/E27</f>
        <v>1.0076543529281319</v>
      </c>
    </row>
    <row r="28" spans="1:7" ht="12.75">
      <c r="A28" s="67" t="s">
        <v>67</v>
      </c>
      <c r="B28" s="4" t="s">
        <v>211</v>
      </c>
      <c r="C28" s="5"/>
      <c r="D28" s="52">
        <f>SUM(D29:D36)</f>
        <v>15809.629999999997</v>
      </c>
      <c r="E28" s="52">
        <f>SUM(E29:E36)</f>
        <v>17675.07</v>
      </c>
      <c r="F28" s="57">
        <f>SUM(F29:F36)</f>
        <v>19104.150999999998</v>
      </c>
      <c r="G28" s="42">
        <f t="shared" si="2"/>
        <v>1.08085291882861</v>
      </c>
    </row>
    <row r="29" spans="1:7" ht="12.75">
      <c r="A29" s="67" t="s">
        <v>183</v>
      </c>
      <c r="B29" s="33" t="s">
        <v>212</v>
      </c>
      <c r="C29" s="5" t="s">
        <v>25</v>
      </c>
      <c r="D29" s="52">
        <v>1435.54</v>
      </c>
      <c r="E29" s="53">
        <v>1915.47</v>
      </c>
      <c r="F29" s="54">
        <v>2238.97</v>
      </c>
      <c r="G29" s="42">
        <f t="shared" si="2"/>
        <v>1.1688880535847597</v>
      </c>
    </row>
    <row r="30" spans="1:7" ht="25.5">
      <c r="A30" s="67" t="s">
        <v>184</v>
      </c>
      <c r="B30" s="33" t="s">
        <v>213</v>
      </c>
      <c r="C30" s="5" t="s">
        <v>25</v>
      </c>
      <c r="D30" s="52">
        <v>2716.68</v>
      </c>
      <c r="E30" s="53">
        <v>3488</v>
      </c>
      <c r="F30" s="54">
        <v>3995.148</v>
      </c>
      <c r="G30" s="42">
        <f t="shared" si="2"/>
        <v>1.1453979357798165</v>
      </c>
    </row>
    <row r="31" spans="1:7" ht="18" customHeight="1">
      <c r="A31" s="67" t="s">
        <v>185</v>
      </c>
      <c r="B31" s="33" t="s">
        <v>214</v>
      </c>
      <c r="C31" s="5" t="s">
        <v>25</v>
      </c>
      <c r="D31" s="52">
        <v>7615.04</v>
      </c>
      <c r="E31" s="53">
        <v>7638.8</v>
      </c>
      <c r="F31" s="54">
        <v>7853.84</v>
      </c>
      <c r="G31" s="42">
        <f t="shared" si="2"/>
        <v>1.0281510184845788</v>
      </c>
    </row>
    <row r="32" spans="1:7" ht="12.75">
      <c r="A32" s="67" t="s">
        <v>186</v>
      </c>
      <c r="B32" s="33" t="s">
        <v>215</v>
      </c>
      <c r="C32" s="5" t="s">
        <v>25</v>
      </c>
      <c r="D32" s="52">
        <v>941.2</v>
      </c>
      <c r="E32" s="53">
        <v>2664.8</v>
      </c>
      <c r="F32" s="54">
        <v>2347</v>
      </c>
      <c r="G32" s="42">
        <f t="shared" si="2"/>
        <v>0.8807415190633443</v>
      </c>
    </row>
    <row r="33" spans="1:9" ht="12.75">
      <c r="A33" s="67" t="s">
        <v>187</v>
      </c>
      <c r="B33" s="33" t="s">
        <v>216</v>
      </c>
      <c r="C33" s="5" t="s">
        <v>25</v>
      </c>
      <c r="D33" s="52">
        <v>456.42</v>
      </c>
      <c r="E33" s="53">
        <v>628</v>
      </c>
      <c r="F33" s="54">
        <v>550</v>
      </c>
      <c r="G33" s="42">
        <f t="shared" si="2"/>
        <v>0.8757961783439491</v>
      </c>
      <c r="I33" s="73"/>
    </row>
    <row r="34" spans="1:7" ht="12.75">
      <c r="A34" s="67" t="s">
        <v>188</v>
      </c>
      <c r="B34" s="33" t="s">
        <v>245</v>
      </c>
      <c r="C34" s="5"/>
      <c r="D34" s="52"/>
      <c r="E34" s="53">
        <v>750</v>
      </c>
      <c r="F34" s="54"/>
      <c r="G34" s="42">
        <f t="shared" si="2"/>
        <v>0</v>
      </c>
    </row>
    <row r="35" spans="1:7" ht="12.75">
      <c r="A35" s="67" t="s">
        <v>189</v>
      </c>
      <c r="B35" s="33" t="s">
        <v>217</v>
      </c>
      <c r="C35" s="5" t="s">
        <v>25</v>
      </c>
      <c r="D35" s="52">
        <v>612.13</v>
      </c>
      <c r="E35" s="53">
        <v>590</v>
      </c>
      <c r="F35" s="54">
        <v>750</v>
      </c>
      <c r="G35" s="42">
        <f t="shared" si="2"/>
        <v>1.271186440677966</v>
      </c>
    </row>
    <row r="36" spans="1:7" ht="12.75">
      <c r="A36" s="67" t="s">
        <v>244</v>
      </c>
      <c r="B36" s="33" t="s">
        <v>218</v>
      </c>
      <c r="C36" s="5" t="s">
        <v>25</v>
      </c>
      <c r="D36" s="52">
        <v>2032.62</v>
      </c>
      <c r="E36" s="23"/>
      <c r="F36" s="54">
        <v>1369.193</v>
      </c>
      <c r="G36" s="42"/>
    </row>
    <row r="37" spans="1:7" ht="25.5">
      <c r="A37" s="67" t="s">
        <v>190</v>
      </c>
      <c r="B37" s="4" t="s">
        <v>219</v>
      </c>
      <c r="C37" s="5" t="s">
        <v>25</v>
      </c>
      <c r="D37" s="52">
        <f>1814.73+1113.44</f>
        <v>2928.17</v>
      </c>
      <c r="E37" s="52">
        <v>4467.5</v>
      </c>
      <c r="F37" s="54">
        <v>4682</v>
      </c>
      <c r="G37" s="42">
        <f>F37/E37</f>
        <v>1.0480134303301623</v>
      </c>
    </row>
    <row r="38" spans="1:8" ht="12.75">
      <c r="A38" s="67" t="s">
        <v>191</v>
      </c>
      <c r="B38" s="4" t="s">
        <v>220</v>
      </c>
      <c r="C38" s="5" t="s">
        <v>25</v>
      </c>
      <c r="D38" s="52">
        <v>892.28</v>
      </c>
      <c r="E38" s="53">
        <v>1286</v>
      </c>
      <c r="F38" s="54">
        <v>1340.6</v>
      </c>
      <c r="G38" s="42">
        <f>F38/E38</f>
        <v>1.042457231726283</v>
      </c>
      <c r="H38" s="73"/>
    </row>
    <row r="39" spans="1:7" ht="12.75">
      <c r="A39" s="67" t="s">
        <v>192</v>
      </c>
      <c r="B39" s="4" t="s">
        <v>221</v>
      </c>
      <c r="C39" s="5" t="s">
        <v>25</v>
      </c>
      <c r="D39" s="52">
        <v>31.58</v>
      </c>
      <c r="E39" s="53">
        <v>286.2</v>
      </c>
      <c r="F39" s="54">
        <v>134.3</v>
      </c>
      <c r="G39" s="42">
        <f>F39/E39</f>
        <v>0.46925227113906365</v>
      </c>
    </row>
    <row r="40" spans="1:7" ht="12.75">
      <c r="A40" s="67" t="s">
        <v>193</v>
      </c>
      <c r="B40" s="4" t="s">
        <v>222</v>
      </c>
      <c r="C40" s="5" t="s">
        <v>25</v>
      </c>
      <c r="D40" s="52">
        <v>12652.39</v>
      </c>
      <c r="E40" s="53">
        <v>16455</v>
      </c>
      <c r="F40" s="54">
        <v>16554</v>
      </c>
      <c r="G40" s="42">
        <f>F40/E40</f>
        <v>1.0060164083865086</v>
      </c>
    </row>
    <row r="41" spans="1:7" ht="12.75">
      <c r="A41" s="67" t="s">
        <v>194</v>
      </c>
      <c r="B41" s="4" t="s">
        <v>223</v>
      </c>
      <c r="C41" s="5" t="s">
        <v>25</v>
      </c>
      <c r="D41" s="52"/>
      <c r="E41" s="53"/>
      <c r="F41" s="54"/>
      <c r="G41" s="42"/>
    </row>
    <row r="42" spans="1:7" ht="12.75">
      <c r="A42" s="67" t="s">
        <v>195</v>
      </c>
      <c r="B42" s="4" t="s">
        <v>224</v>
      </c>
      <c r="C42" s="5" t="s">
        <v>25</v>
      </c>
      <c r="D42" s="52"/>
      <c r="E42" s="53"/>
      <c r="F42" s="54"/>
      <c r="G42" s="42"/>
    </row>
    <row r="43" spans="1:7" ht="12.75">
      <c r="A43" s="67" t="s">
        <v>196</v>
      </c>
      <c r="B43" s="4" t="s">
        <v>225</v>
      </c>
      <c r="C43" s="5" t="s">
        <v>25</v>
      </c>
      <c r="D43" s="52">
        <f>2292.78+1928.02+364.38+0</f>
        <v>4585.18</v>
      </c>
      <c r="E43" s="53">
        <v>3712</v>
      </c>
      <c r="F43" s="54">
        <v>4395.1</v>
      </c>
      <c r="G43" s="42">
        <f>F43/E43</f>
        <v>1.1840247844827587</v>
      </c>
    </row>
    <row r="44" spans="1:7" ht="12.75">
      <c r="A44" s="67" t="s">
        <v>69</v>
      </c>
      <c r="B44" s="4" t="s">
        <v>197</v>
      </c>
      <c r="C44" s="5" t="s">
        <v>25</v>
      </c>
      <c r="D44" s="53">
        <f>D45+D46+D47</f>
        <v>1701.57</v>
      </c>
      <c r="E44" s="53">
        <f>E45+E46+E47</f>
        <v>15513.9</v>
      </c>
      <c r="F44" s="53">
        <f>F45+F46+F47</f>
        <v>15710</v>
      </c>
      <c r="G44" s="42">
        <f>F44/E44</f>
        <v>1.0126402774286285</v>
      </c>
    </row>
    <row r="45" spans="1:7" ht="12.75">
      <c r="A45" s="67" t="s">
        <v>201</v>
      </c>
      <c r="B45" s="4" t="s">
        <v>199</v>
      </c>
      <c r="C45" s="5" t="s">
        <v>25</v>
      </c>
      <c r="D45" s="52">
        <v>1365.82</v>
      </c>
      <c r="E45" s="53">
        <v>1513.9</v>
      </c>
      <c r="F45" s="54">
        <v>1710</v>
      </c>
      <c r="G45" s="42">
        <f>F45/E45</f>
        <v>1.129532994253253</v>
      </c>
    </row>
    <row r="46" spans="1:7" ht="12.75">
      <c r="A46" s="67" t="s">
        <v>202</v>
      </c>
      <c r="B46" s="4" t="s">
        <v>200</v>
      </c>
      <c r="C46" s="5" t="s">
        <v>25</v>
      </c>
      <c r="D46" s="52">
        <v>335.75</v>
      </c>
      <c r="E46" s="53">
        <v>14000</v>
      </c>
      <c r="F46" s="54">
        <v>14000</v>
      </c>
      <c r="G46" s="42">
        <f>F46/E46</f>
        <v>1</v>
      </c>
    </row>
    <row r="47" spans="1:7" ht="12.75">
      <c r="A47" s="67" t="s">
        <v>203</v>
      </c>
      <c r="B47" s="4" t="s">
        <v>3</v>
      </c>
      <c r="C47" s="5" t="s">
        <v>25</v>
      </c>
      <c r="D47" s="52"/>
      <c r="E47" s="53"/>
      <c r="F47" s="54"/>
      <c r="G47" s="42"/>
    </row>
    <row r="48" spans="1:7" ht="12.75">
      <c r="A48" s="67" t="s">
        <v>71</v>
      </c>
      <c r="B48" s="4" t="s">
        <v>198</v>
      </c>
      <c r="C48" s="5" t="s">
        <v>25</v>
      </c>
      <c r="D48" s="52">
        <f>D49+D50</f>
        <v>6625.3</v>
      </c>
      <c r="E48" s="52">
        <f>E49+E50</f>
        <v>8201.5</v>
      </c>
      <c r="F48" s="57">
        <f>F49+F50</f>
        <v>10518.92</v>
      </c>
      <c r="G48" s="42">
        <f>F48/E48</f>
        <v>1.2825605072242883</v>
      </c>
    </row>
    <row r="49" spans="1:7" ht="25.5">
      <c r="A49" s="67" t="s">
        <v>204</v>
      </c>
      <c r="B49" s="4" t="s">
        <v>226</v>
      </c>
      <c r="C49" s="5" t="s">
        <v>25</v>
      </c>
      <c r="D49" s="52">
        <v>5391.43</v>
      </c>
      <c r="E49" s="53">
        <v>6844.2</v>
      </c>
      <c r="F49" s="54">
        <v>8974.92</v>
      </c>
      <c r="G49" s="42">
        <f>F49/E49</f>
        <v>1.3113176119926362</v>
      </c>
    </row>
    <row r="50" spans="1:7" ht="12.75">
      <c r="A50" s="67" t="s">
        <v>205</v>
      </c>
      <c r="B50" s="4" t="s">
        <v>206</v>
      </c>
      <c r="C50" s="5" t="s">
        <v>25</v>
      </c>
      <c r="D50" s="52">
        <v>1233.87</v>
      </c>
      <c r="E50" s="53">
        <v>1357.3</v>
      </c>
      <c r="F50" s="54">
        <v>1544</v>
      </c>
      <c r="G50" s="42">
        <f>F50/E50</f>
        <v>1.1375524939217565</v>
      </c>
    </row>
    <row r="51" spans="1:7" ht="12.75">
      <c r="A51" s="67"/>
      <c r="B51" s="4"/>
      <c r="C51" s="5"/>
      <c r="D51" s="52"/>
      <c r="E51" s="53"/>
      <c r="F51" s="54"/>
      <c r="G51" s="40"/>
    </row>
    <row r="52" spans="1:7" ht="12.75">
      <c r="A52" s="68"/>
      <c r="B52" s="7" t="s">
        <v>55</v>
      </c>
      <c r="C52" s="8" t="s">
        <v>25</v>
      </c>
      <c r="D52" s="58">
        <f>D20+D23+D24+D44+D48</f>
        <v>290564.22</v>
      </c>
      <c r="E52" s="58">
        <f>E20+E23+E24+E44+E48</f>
        <v>349420.35</v>
      </c>
      <c r="F52" s="59">
        <f>F20+F23+F24+F44+F48</f>
        <v>368589.266</v>
      </c>
      <c r="G52" s="42">
        <f>F52/E52</f>
        <v>1.0548591860777428</v>
      </c>
    </row>
    <row r="53" spans="1:7" ht="12.75">
      <c r="A53" s="68"/>
      <c r="B53" s="4"/>
      <c r="C53" s="14"/>
      <c r="D53" s="52"/>
      <c r="E53" s="53"/>
      <c r="F53" s="54"/>
      <c r="G53" s="42"/>
    </row>
    <row r="54" spans="1:7" ht="12.75">
      <c r="A54" s="101" t="s">
        <v>56</v>
      </c>
      <c r="B54" s="102"/>
      <c r="C54" s="102"/>
      <c r="D54" s="102"/>
      <c r="E54" s="102"/>
      <c r="F54" s="102"/>
      <c r="G54" s="78"/>
    </row>
    <row r="55" spans="1:7" ht="12.75">
      <c r="A55" s="67" t="s">
        <v>80</v>
      </c>
      <c r="B55" s="4" t="s">
        <v>58</v>
      </c>
      <c r="C55" s="5" t="s">
        <v>25</v>
      </c>
      <c r="D55" s="52">
        <v>3095.81</v>
      </c>
      <c r="E55" s="53">
        <v>4997.6</v>
      </c>
      <c r="F55" s="54">
        <v>4390.79</v>
      </c>
      <c r="G55" s="42">
        <f aca="true" t="shared" si="3" ref="G55:G62">F55/E55</f>
        <v>0.878579718264767</v>
      </c>
    </row>
    <row r="56" spans="1:7" ht="12.75">
      <c r="A56" s="67" t="s">
        <v>82</v>
      </c>
      <c r="B56" s="4" t="s">
        <v>168</v>
      </c>
      <c r="C56" s="5" t="s">
        <v>25</v>
      </c>
      <c r="D56" s="52">
        <v>3185.88</v>
      </c>
      <c r="E56" s="53">
        <v>3548.64</v>
      </c>
      <c r="F56" s="54">
        <v>4429.67</v>
      </c>
      <c r="G56" s="42">
        <f t="shared" si="3"/>
        <v>1.2482725776635557</v>
      </c>
    </row>
    <row r="57" spans="1:7" ht="12.75">
      <c r="A57" s="67" t="s">
        <v>84</v>
      </c>
      <c r="B57" s="4" t="s">
        <v>60</v>
      </c>
      <c r="C57" s="5" t="s">
        <v>25</v>
      </c>
      <c r="D57" s="52">
        <v>77805.37</v>
      </c>
      <c r="E57" s="53">
        <v>80572.6</v>
      </c>
      <c r="F57" s="54">
        <v>84005.36</v>
      </c>
      <c r="G57" s="42">
        <f t="shared" si="3"/>
        <v>1.0426045578769954</v>
      </c>
    </row>
    <row r="58" spans="1:7" ht="12.75">
      <c r="A58" s="67" t="s">
        <v>86</v>
      </c>
      <c r="B58" s="4" t="s">
        <v>62</v>
      </c>
      <c r="C58" s="5" t="s">
        <v>25</v>
      </c>
      <c r="D58" s="52">
        <f>SUM(D59:D61)</f>
        <v>7884.16</v>
      </c>
      <c r="E58" s="52">
        <f>SUM(E59:E61)</f>
        <v>9742.1</v>
      </c>
      <c r="F58" s="54">
        <f>SUM(F59:F61)</f>
        <v>17374.138000000003</v>
      </c>
      <c r="G58" s="42">
        <f t="shared" si="3"/>
        <v>1.7834078894694165</v>
      </c>
    </row>
    <row r="59" spans="1:7" ht="12.75">
      <c r="A59" s="67" t="s">
        <v>230</v>
      </c>
      <c r="B59" s="33" t="s">
        <v>227</v>
      </c>
      <c r="C59" s="5" t="s">
        <v>25</v>
      </c>
      <c r="D59" s="52">
        <v>497.41</v>
      </c>
      <c r="E59" s="53">
        <v>1289.1</v>
      </c>
      <c r="F59" s="54">
        <v>628.07</v>
      </c>
      <c r="G59" s="42">
        <f t="shared" si="3"/>
        <v>0.4872158870529828</v>
      </c>
    </row>
    <row r="60" spans="1:7" ht="12.75">
      <c r="A60" s="67" t="s">
        <v>231</v>
      </c>
      <c r="B60" s="33" t="s">
        <v>228</v>
      </c>
      <c r="C60" s="5" t="s">
        <v>25</v>
      </c>
      <c r="D60" s="52">
        <v>6996.32</v>
      </c>
      <c r="E60" s="53">
        <v>7726</v>
      </c>
      <c r="F60" s="54">
        <v>15999.048</v>
      </c>
      <c r="G60" s="42">
        <f t="shared" si="3"/>
        <v>2.070806109241522</v>
      </c>
    </row>
    <row r="61" spans="1:7" ht="12.75">
      <c r="A61" s="67" t="s">
        <v>232</v>
      </c>
      <c r="B61" s="33" t="s">
        <v>229</v>
      </c>
      <c r="C61" s="5" t="s">
        <v>25</v>
      </c>
      <c r="D61" s="52">
        <v>390.43</v>
      </c>
      <c r="E61" s="53">
        <v>727</v>
      </c>
      <c r="F61" s="54">
        <f>478.68+268.34</f>
        <v>747.02</v>
      </c>
      <c r="G61" s="42">
        <f t="shared" si="3"/>
        <v>1.0275378266850068</v>
      </c>
    </row>
    <row r="62" spans="1:7" ht="12.75">
      <c r="A62" s="67" t="s">
        <v>88</v>
      </c>
      <c r="B62" s="4" t="s">
        <v>233</v>
      </c>
      <c r="C62" s="5" t="s">
        <v>25</v>
      </c>
      <c r="D62" s="52">
        <v>36422.23</v>
      </c>
      <c r="E62" s="53">
        <v>62943.9</v>
      </c>
      <c r="F62" s="54">
        <v>55070.499</v>
      </c>
      <c r="G62" s="42">
        <f t="shared" si="3"/>
        <v>0.8749139948430269</v>
      </c>
    </row>
    <row r="63" spans="1:7" ht="12.75">
      <c r="A63" s="67" t="s">
        <v>90</v>
      </c>
      <c r="B63" s="4" t="s">
        <v>234</v>
      </c>
      <c r="C63" s="5"/>
      <c r="D63" s="52"/>
      <c r="E63" s="53"/>
      <c r="F63" s="54"/>
      <c r="G63" s="42"/>
    </row>
    <row r="64" spans="1:7" ht="12.75">
      <c r="A64" s="67" t="s">
        <v>92</v>
      </c>
      <c r="B64" s="4" t="s">
        <v>72</v>
      </c>
      <c r="C64" s="5" t="s">
        <v>25</v>
      </c>
      <c r="D64" s="53">
        <v>38325.16</v>
      </c>
      <c r="E64" s="53">
        <f>(E49+E50+E68+E69+E70+E71+E72)/0.8*0.2</f>
        <v>51224.9825</v>
      </c>
      <c r="F64" s="54">
        <f>(F49+F50+F68+F69+F70+F71+F72)/0.8*0.2</f>
        <v>65379.28699999999</v>
      </c>
      <c r="G64" s="42">
        <f>F64/E64</f>
        <v>1.2763164340758923</v>
      </c>
    </row>
    <row r="65" spans="1:7" ht="12.75">
      <c r="A65" s="70" t="s">
        <v>94</v>
      </c>
      <c r="B65" s="76" t="s">
        <v>235</v>
      </c>
      <c r="C65" s="77" t="s">
        <v>25</v>
      </c>
      <c r="D65" s="52">
        <v>0</v>
      </c>
      <c r="E65" s="53">
        <v>0</v>
      </c>
      <c r="F65" s="54">
        <v>710.25</v>
      </c>
      <c r="G65" s="38" t="s">
        <v>248</v>
      </c>
    </row>
    <row r="66" spans="1:7" ht="12.75">
      <c r="A66" s="70" t="s">
        <v>96</v>
      </c>
      <c r="B66" s="4" t="s">
        <v>81</v>
      </c>
      <c r="C66" s="5" t="s">
        <v>25</v>
      </c>
      <c r="D66" s="52">
        <v>42924.86</v>
      </c>
      <c r="E66" s="53">
        <v>48479.4</v>
      </c>
      <c r="F66" s="54">
        <v>79179.108</v>
      </c>
      <c r="G66" s="42">
        <f>F66/E66</f>
        <v>1.6332526392653373</v>
      </c>
    </row>
    <row r="67" spans="1:7" ht="12.75">
      <c r="A67" s="68"/>
      <c r="B67" s="4" t="s">
        <v>166</v>
      </c>
      <c r="C67" s="5" t="s">
        <v>25</v>
      </c>
      <c r="D67" s="52">
        <v>24041.489</v>
      </c>
      <c r="E67" s="52">
        <v>28479.4</v>
      </c>
      <c r="F67" s="54">
        <f>F66-F68</f>
        <v>54793.51199999999</v>
      </c>
      <c r="G67" s="42">
        <f>F67/E67</f>
        <v>1.923970027458443</v>
      </c>
    </row>
    <row r="68" spans="1:7" ht="12.75">
      <c r="A68" s="68"/>
      <c r="B68" s="4" t="s">
        <v>167</v>
      </c>
      <c r="C68" s="5" t="s">
        <v>25</v>
      </c>
      <c r="D68" s="52">
        <f>D66-D67</f>
        <v>18883.371</v>
      </c>
      <c r="E68" s="53">
        <f>E66-E67</f>
        <v>20000</v>
      </c>
      <c r="F68" s="54">
        <v>24385.596</v>
      </c>
      <c r="G68" s="42">
        <f>F68/E68</f>
        <v>1.2192798</v>
      </c>
    </row>
    <row r="69" spans="1:7" ht="12.75">
      <c r="A69" s="70" t="s">
        <v>237</v>
      </c>
      <c r="B69" s="4" t="s">
        <v>236</v>
      </c>
      <c r="C69" s="5" t="s">
        <v>25</v>
      </c>
      <c r="D69" s="55"/>
      <c r="E69" s="53"/>
      <c r="F69" s="60"/>
      <c r="G69" s="42"/>
    </row>
    <row r="70" spans="1:9" ht="12.75">
      <c r="A70" s="70" t="s">
        <v>238</v>
      </c>
      <c r="B70" s="4" t="s">
        <v>241</v>
      </c>
      <c r="C70" s="5" t="s">
        <v>25</v>
      </c>
      <c r="D70" s="55">
        <v>126452.13</v>
      </c>
      <c r="E70" s="53">
        <v>176698.43</v>
      </c>
      <c r="F70" s="53">
        <v>226612.63199999998</v>
      </c>
      <c r="G70" s="42">
        <f>F70/E70</f>
        <v>1.282482430658835</v>
      </c>
      <c r="I70" s="73"/>
    </row>
    <row r="71" spans="1:7" ht="12.75">
      <c r="A71" s="70" t="s">
        <v>239</v>
      </c>
      <c r="B71" s="4" t="s">
        <v>89</v>
      </c>
      <c r="C71" s="5" t="s">
        <v>25</v>
      </c>
      <c r="D71" s="55">
        <v>0</v>
      </c>
      <c r="E71" s="53">
        <v>0</v>
      </c>
      <c r="F71" s="60">
        <v>0</v>
      </c>
      <c r="G71" s="42"/>
    </row>
    <row r="72" spans="1:7" ht="12.75">
      <c r="A72" s="70" t="s">
        <v>240</v>
      </c>
      <c r="B72" s="4" t="s">
        <v>243</v>
      </c>
      <c r="C72" s="5" t="s">
        <v>25</v>
      </c>
      <c r="D72" s="55">
        <v>0</v>
      </c>
      <c r="E72" s="53">
        <v>0</v>
      </c>
      <c r="F72" s="60">
        <v>0</v>
      </c>
      <c r="G72" s="42"/>
    </row>
    <row r="73" spans="1:7" ht="12.75">
      <c r="A73" s="68"/>
      <c r="B73" s="4"/>
      <c r="C73" s="5"/>
      <c r="D73" s="55"/>
      <c r="E73" s="53"/>
      <c r="F73" s="60"/>
      <c r="G73" s="42"/>
    </row>
    <row r="74" spans="1:7" ht="12.75">
      <c r="A74" s="68"/>
      <c r="B74" s="7" t="s">
        <v>242</v>
      </c>
      <c r="C74" s="8" t="s">
        <v>25</v>
      </c>
      <c r="D74" s="61">
        <f>D55+D56+D57+D58+D62+D63+D64+D65+D66+D69+D70+D71+D72</f>
        <v>336095.60000000003</v>
      </c>
      <c r="E74" s="61">
        <f>E55+E56+E57+E58+E62+E63+E64+E65+E66+E69+E70+E71+E72</f>
        <v>438207.65249999997</v>
      </c>
      <c r="F74" s="61">
        <f>F55+F56+F57+F58+F62+F63+F64+F65+F66+F69+F70+F71+F72</f>
        <v>537151.7339999999</v>
      </c>
      <c r="G74" s="42">
        <f>F74/E74</f>
        <v>1.225792682842297</v>
      </c>
    </row>
    <row r="75" spans="1:7" ht="12.75">
      <c r="A75" s="68"/>
      <c r="B75" s="7"/>
      <c r="C75" s="8"/>
      <c r="D75" s="55"/>
      <c r="E75" s="62"/>
      <c r="F75" s="60"/>
      <c r="G75" s="42"/>
    </row>
    <row r="76" spans="1:7" ht="12.75">
      <c r="A76" s="68"/>
      <c r="B76" s="4"/>
      <c r="C76" s="8"/>
      <c r="D76" s="63"/>
      <c r="E76" s="55"/>
      <c r="F76" s="60"/>
      <c r="G76" s="42"/>
    </row>
    <row r="77" spans="1:7" ht="12.75">
      <c r="A77" s="68" t="s">
        <v>94</v>
      </c>
      <c r="B77" s="7" t="s">
        <v>95</v>
      </c>
      <c r="C77" s="8" t="s">
        <v>25</v>
      </c>
      <c r="D77" s="58">
        <f>D52+D74</f>
        <v>626659.8200000001</v>
      </c>
      <c r="E77" s="58">
        <f>E52+E74</f>
        <v>787628.0025</v>
      </c>
      <c r="F77" s="58">
        <f>F52+F74</f>
        <v>905741</v>
      </c>
      <c r="G77" s="42">
        <f>F77/E77</f>
        <v>1.1499603837409273</v>
      </c>
    </row>
    <row r="78" spans="1:7" ht="21.75" customHeight="1">
      <c r="A78" s="68"/>
      <c r="B78" s="7"/>
      <c r="C78" s="72"/>
      <c r="D78" s="52"/>
      <c r="E78" s="53"/>
      <c r="F78" s="60"/>
      <c r="G78" s="20"/>
    </row>
    <row r="79" spans="1:7" ht="54.75" customHeight="1">
      <c r="A79" s="68" t="s">
        <v>96</v>
      </c>
      <c r="B79" s="7" t="s">
        <v>97</v>
      </c>
      <c r="C79" s="8" t="s">
        <v>25</v>
      </c>
      <c r="D79" s="63">
        <v>592320.43</v>
      </c>
      <c r="E79" s="62"/>
      <c r="F79" s="60"/>
      <c r="G79" s="20"/>
    </row>
    <row r="80" spans="1:7" ht="12.75">
      <c r="A80" s="69"/>
      <c r="B80" s="4"/>
      <c r="C80" s="5"/>
      <c r="D80" s="15"/>
      <c r="E80" s="20"/>
      <c r="F80" s="35"/>
      <c r="G80" s="20"/>
    </row>
    <row r="81" spans="1:7" ht="12.75">
      <c r="A81" s="101" t="s">
        <v>98</v>
      </c>
      <c r="B81" s="102"/>
      <c r="C81" s="102"/>
      <c r="D81" s="11"/>
      <c r="E81" s="11"/>
      <c r="F81" s="39"/>
      <c r="G81" s="39"/>
    </row>
    <row r="82" spans="1:7" ht="12.75">
      <c r="A82" s="68" t="s">
        <v>99</v>
      </c>
      <c r="B82" s="4" t="s">
        <v>100</v>
      </c>
      <c r="C82" s="5" t="s">
        <v>25</v>
      </c>
      <c r="D82" s="6"/>
      <c r="E82" s="10"/>
      <c r="F82" s="86"/>
      <c r="G82" s="10"/>
    </row>
    <row r="83" spans="1:7" ht="12.75">
      <c r="A83" s="68" t="s">
        <v>101</v>
      </c>
      <c r="B83" s="4" t="s">
        <v>102</v>
      </c>
      <c r="C83" s="5" t="s">
        <v>25</v>
      </c>
      <c r="D83" s="6"/>
      <c r="E83" s="10"/>
      <c r="F83" s="86"/>
      <c r="G83" s="10"/>
    </row>
    <row r="84" spans="1:7" ht="12.75">
      <c r="A84" s="68" t="s">
        <v>103</v>
      </c>
      <c r="B84" s="4" t="s">
        <v>104</v>
      </c>
      <c r="C84" s="5" t="s">
        <v>12</v>
      </c>
      <c r="D84" s="6">
        <v>12</v>
      </c>
      <c r="E84" s="10">
        <v>11</v>
      </c>
      <c r="F84" s="86">
        <v>11</v>
      </c>
      <c r="G84" s="10"/>
    </row>
    <row r="85" spans="1:7" ht="25.5">
      <c r="A85" s="68" t="s">
        <v>105</v>
      </c>
      <c r="B85" s="4" t="s">
        <v>106</v>
      </c>
      <c r="C85" s="5" t="s">
        <v>25</v>
      </c>
      <c r="D85" s="6"/>
      <c r="E85" s="10"/>
      <c r="F85" s="86"/>
      <c r="G85" s="10"/>
    </row>
    <row r="86" spans="1:7" ht="12.75">
      <c r="A86" s="68" t="s">
        <v>107</v>
      </c>
      <c r="B86" s="4" t="s">
        <v>108</v>
      </c>
      <c r="C86" s="5" t="s">
        <v>109</v>
      </c>
      <c r="D86" s="6">
        <v>35</v>
      </c>
      <c r="E86" s="10">
        <v>35</v>
      </c>
      <c r="F86" s="86">
        <v>35</v>
      </c>
      <c r="G86" s="10"/>
    </row>
    <row r="87" spans="1:7" ht="51">
      <c r="A87" s="68" t="s">
        <v>110</v>
      </c>
      <c r="B87" s="4" t="s">
        <v>111</v>
      </c>
      <c r="C87" s="5" t="s">
        <v>25</v>
      </c>
      <c r="D87" s="6"/>
      <c r="E87" s="10"/>
      <c r="F87" s="86"/>
      <c r="G87" s="10"/>
    </row>
    <row r="88" spans="1:7" ht="63.75">
      <c r="A88" s="68" t="s">
        <v>112</v>
      </c>
      <c r="B88" s="4" t="s">
        <v>113</v>
      </c>
      <c r="C88" s="5" t="s">
        <v>25</v>
      </c>
      <c r="D88" s="6"/>
      <c r="E88" s="10"/>
      <c r="F88" s="86"/>
      <c r="G88" s="10"/>
    </row>
    <row r="89" spans="1:7" ht="12.75">
      <c r="A89" s="68" t="s">
        <v>114</v>
      </c>
      <c r="B89" s="4" t="s">
        <v>115</v>
      </c>
      <c r="C89" s="5" t="s">
        <v>25</v>
      </c>
      <c r="D89" s="6">
        <v>34463</v>
      </c>
      <c r="E89" s="10">
        <v>36496.4</v>
      </c>
      <c r="F89" s="86">
        <v>38467.2</v>
      </c>
      <c r="G89" s="10"/>
    </row>
    <row r="90" spans="1:7" ht="12.75">
      <c r="A90" s="68" t="s">
        <v>116</v>
      </c>
      <c r="B90" s="4" t="s">
        <v>117</v>
      </c>
      <c r="C90" s="5" t="s">
        <v>12</v>
      </c>
      <c r="D90" s="21">
        <v>0.0617</v>
      </c>
      <c r="E90" s="93">
        <v>0.0616</v>
      </c>
      <c r="F90" s="94">
        <v>0.0488</v>
      </c>
      <c r="G90" s="10"/>
    </row>
    <row r="91" spans="1:7" ht="12.75">
      <c r="A91" s="68" t="s">
        <v>118</v>
      </c>
      <c r="B91" s="4" t="s">
        <v>119</v>
      </c>
      <c r="C91" s="5" t="s">
        <v>25</v>
      </c>
      <c r="D91" s="6">
        <v>62400.4</v>
      </c>
      <c r="E91" s="10">
        <v>-59592.1</v>
      </c>
      <c r="F91" s="86">
        <v>-126770.1</v>
      </c>
      <c r="G91" s="10"/>
    </row>
    <row r="92" spans="1:7" ht="12.75">
      <c r="A92" s="68"/>
      <c r="B92" s="4"/>
      <c r="C92" s="5"/>
      <c r="D92" s="6"/>
      <c r="E92" s="10"/>
      <c r="F92" s="86"/>
      <c r="G92" s="10"/>
    </row>
    <row r="93" spans="1:7" ht="12.75">
      <c r="A93" s="68" t="s">
        <v>120</v>
      </c>
      <c r="B93" s="4" t="s">
        <v>121</v>
      </c>
      <c r="C93" s="5" t="s">
        <v>12</v>
      </c>
      <c r="D93" s="21">
        <v>0.12</v>
      </c>
      <c r="E93" s="97">
        <f>'[1]Расчет НВВ по RAB (2011-2017)'!$J$44</f>
        <v>0.11</v>
      </c>
      <c r="F93" s="97">
        <f>'[1]Расчет НВВ по RAB (2011-2017)'!$J$44</f>
        <v>0.11</v>
      </c>
      <c r="G93" s="97"/>
    </row>
    <row r="94" spans="1:7" ht="12.75">
      <c r="A94" s="68"/>
      <c r="B94" s="4"/>
      <c r="C94" s="5"/>
      <c r="D94" s="6"/>
      <c r="E94" s="10"/>
      <c r="F94" s="86"/>
      <c r="G94" s="10"/>
    </row>
    <row r="95" spans="1:7" ht="12.75">
      <c r="A95" s="68" t="s">
        <v>122</v>
      </c>
      <c r="B95" s="4" t="s">
        <v>123</v>
      </c>
      <c r="C95" s="5" t="s">
        <v>25</v>
      </c>
      <c r="D95" s="6"/>
      <c r="E95" s="10"/>
      <c r="F95" s="86"/>
      <c r="G95" s="10"/>
    </row>
    <row r="96" spans="1:7" ht="12.75">
      <c r="A96" s="68" t="s">
        <v>124</v>
      </c>
      <c r="B96" s="4" t="s">
        <v>125</v>
      </c>
      <c r="C96" s="5" t="s">
        <v>25</v>
      </c>
      <c r="D96" s="6"/>
      <c r="E96" s="10"/>
      <c r="F96" s="86"/>
      <c r="G96" s="10"/>
    </row>
    <row r="97" spans="1:7" ht="12.75">
      <c r="A97" s="68" t="s">
        <v>126</v>
      </c>
      <c r="B97" s="4" t="s">
        <v>127</v>
      </c>
      <c r="C97" s="5" t="s">
        <v>12</v>
      </c>
      <c r="D97" s="6"/>
      <c r="E97" s="10"/>
      <c r="F97" s="86"/>
      <c r="G97" s="10"/>
    </row>
    <row r="98" spans="1:7" ht="12.75">
      <c r="A98" s="68" t="s">
        <v>128</v>
      </c>
      <c r="B98" s="4" t="s">
        <v>129</v>
      </c>
      <c r="C98" s="5"/>
      <c r="D98" s="6"/>
      <c r="E98" s="10"/>
      <c r="F98" s="86"/>
      <c r="G98" s="10"/>
    </row>
    <row r="99" spans="1:7" ht="12.75">
      <c r="A99" s="68" t="s">
        <v>130</v>
      </c>
      <c r="B99" s="4" t="s">
        <v>131</v>
      </c>
      <c r="C99" s="5" t="s">
        <v>25</v>
      </c>
      <c r="D99" s="6">
        <v>4862</v>
      </c>
      <c r="E99" s="10">
        <v>4862</v>
      </c>
      <c r="F99" s="86">
        <v>4862</v>
      </c>
      <c r="G99" s="10"/>
    </row>
    <row r="100" spans="1:7" ht="38.25">
      <c r="A100" s="68" t="s">
        <v>132</v>
      </c>
      <c r="B100" s="4" t="s">
        <v>133</v>
      </c>
      <c r="C100" s="5"/>
      <c r="D100" s="6">
        <v>91273.07</v>
      </c>
      <c r="E100" s="10"/>
      <c r="F100" s="86"/>
      <c r="G100" s="10"/>
    </row>
    <row r="101" spans="1:7" ht="12.75">
      <c r="A101" s="69"/>
      <c r="B101" s="4"/>
      <c r="C101" s="5"/>
      <c r="D101" s="6"/>
      <c r="E101" s="20"/>
      <c r="F101" s="35"/>
      <c r="G101" s="20"/>
    </row>
    <row r="102" spans="1:7" ht="12.75">
      <c r="A102" s="101" t="s">
        <v>134</v>
      </c>
      <c r="B102" s="102"/>
      <c r="C102" s="102"/>
      <c r="D102" s="11"/>
      <c r="E102" s="11"/>
      <c r="F102" s="39"/>
      <c r="G102" s="39"/>
    </row>
    <row r="103" spans="1:7" ht="12.75">
      <c r="A103" s="68" t="s">
        <v>135</v>
      </c>
      <c r="B103" s="4" t="s">
        <v>136</v>
      </c>
      <c r="C103" s="5" t="s">
        <v>137</v>
      </c>
      <c r="D103" s="6">
        <v>864.63</v>
      </c>
      <c r="E103" s="10">
        <v>881.44</v>
      </c>
      <c r="F103" s="86">
        <v>882.28</v>
      </c>
      <c r="G103" s="30">
        <f>F103/E103</f>
        <v>1.0009529860228716</v>
      </c>
    </row>
    <row r="104" spans="1:7" ht="25.5">
      <c r="A104" s="68" t="s">
        <v>138</v>
      </c>
      <c r="B104" s="4" t="s">
        <v>139</v>
      </c>
      <c r="C104" s="5" t="s">
        <v>12</v>
      </c>
      <c r="D104" s="93">
        <f>D105/D103</f>
        <v>0.09290679250083851</v>
      </c>
      <c r="E104" s="93">
        <f>E105/E103</f>
        <v>0.0931543837357052</v>
      </c>
      <c r="F104" s="94">
        <f>F105/F103</f>
        <v>0.09281633948406402</v>
      </c>
      <c r="G104" s="30">
        <f>F104/E104</f>
        <v>0.9963711396277359</v>
      </c>
    </row>
    <row r="105" spans="1:7" ht="25.5">
      <c r="A105" s="68" t="s">
        <v>140</v>
      </c>
      <c r="B105" s="4" t="s">
        <v>141</v>
      </c>
      <c r="C105" s="5" t="s">
        <v>137</v>
      </c>
      <c r="D105" s="6">
        <v>80.33</v>
      </c>
      <c r="E105" s="10">
        <v>82.11</v>
      </c>
      <c r="F105" s="86">
        <v>81.89</v>
      </c>
      <c r="G105" s="30">
        <f>F105/E105</f>
        <v>0.9973206673973938</v>
      </c>
    </row>
    <row r="106" spans="1:7" ht="12.75">
      <c r="A106" s="68" t="s">
        <v>142</v>
      </c>
      <c r="B106" s="4" t="s">
        <v>143</v>
      </c>
      <c r="C106" s="5" t="s">
        <v>144</v>
      </c>
      <c r="D106" s="6"/>
      <c r="E106" s="10"/>
      <c r="F106" s="86"/>
      <c r="G106" s="10"/>
    </row>
    <row r="107" spans="1:7" ht="12.75">
      <c r="A107" s="68" t="s">
        <v>145</v>
      </c>
      <c r="B107" s="4" t="s">
        <v>146</v>
      </c>
      <c r="C107" s="5" t="s">
        <v>144</v>
      </c>
      <c r="D107" s="6"/>
      <c r="E107" s="10"/>
      <c r="F107" s="86"/>
      <c r="G107" s="10"/>
    </row>
    <row r="108" spans="1:7" ht="12.75">
      <c r="A108" s="68" t="s">
        <v>147</v>
      </c>
      <c r="B108" s="4" t="s">
        <v>148</v>
      </c>
      <c r="C108" s="5" t="s">
        <v>144</v>
      </c>
      <c r="D108" s="6"/>
      <c r="E108" s="10"/>
      <c r="F108" s="86"/>
      <c r="G108" s="10"/>
    </row>
    <row r="109" spans="1:7" ht="12.75">
      <c r="A109" s="68" t="s">
        <v>149</v>
      </c>
      <c r="B109" s="4" t="s">
        <v>150</v>
      </c>
      <c r="C109" s="5" t="s">
        <v>144</v>
      </c>
      <c r="D109" s="6"/>
      <c r="E109" s="10"/>
      <c r="F109" s="86"/>
      <c r="G109" s="10"/>
    </row>
    <row r="110" spans="1:7" ht="25.5">
      <c r="A110" s="68" t="s">
        <v>151</v>
      </c>
      <c r="B110" s="4" t="s">
        <v>152</v>
      </c>
      <c r="C110" s="5" t="s">
        <v>25</v>
      </c>
      <c r="D110" s="12">
        <v>507732.36</v>
      </c>
      <c r="E110" s="10"/>
      <c r="F110" s="86"/>
      <c r="G110" s="10"/>
    </row>
    <row r="111" spans="1:7" ht="25.5">
      <c r="A111" s="68" t="s">
        <v>153</v>
      </c>
      <c r="B111" s="4" t="s">
        <v>141</v>
      </c>
      <c r="C111" s="5" t="s">
        <v>12</v>
      </c>
      <c r="D111" s="6"/>
      <c r="E111" s="10"/>
      <c r="F111" s="86"/>
      <c r="G111" s="10"/>
    </row>
    <row r="112" spans="1:7" ht="12.75">
      <c r="A112" s="68" t="s">
        <v>154</v>
      </c>
      <c r="B112" s="4" t="s">
        <v>143</v>
      </c>
      <c r="C112" s="5" t="s">
        <v>12</v>
      </c>
      <c r="D112" s="6"/>
      <c r="E112" s="10"/>
      <c r="F112" s="86"/>
      <c r="G112" s="10"/>
    </row>
    <row r="113" spans="1:7" ht="12.75">
      <c r="A113" s="68" t="s">
        <v>155</v>
      </c>
      <c r="B113" s="4" t="s">
        <v>146</v>
      </c>
      <c r="C113" s="5" t="s">
        <v>12</v>
      </c>
      <c r="D113" s="6"/>
      <c r="E113" s="10"/>
      <c r="F113" s="86"/>
      <c r="G113" s="10"/>
    </row>
    <row r="114" spans="1:7" ht="12.75">
      <c r="A114" s="68" t="s">
        <v>156</v>
      </c>
      <c r="B114" s="4" t="s">
        <v>148</v>
      </c>
      <c r="C114" s="5" t="s">
        <v>12</v>
      </c>
      <c r="D114" s="6"/>
      <c r="E114" s="10"/>
      <c r="F114" s="86"/>
      <c r="G114" s="10"/>
    </row>
    <row r="115" spans="1:7" ht="12.75">
      <c r="A115" s="68" t="s">
        <v>157</v>
      </c>
      <c r="B115" s="4" t="s">
        <v>150</v>
      </c>
      <c r="C115" s="5" t="s">
        <v>12</v>
      </c>
      <c r="D115" s="6"/>
      <c r="E115" s="10"/>
      <c r="F115" s="86"/>
      <c r="G115" s="10"/>
    </row>
    <row r="116" spans="1:7" ht="26.25" thickBot="1">
      <c r="A116" s="71" t="s">
        <v>158</v>
      </c>
      <c r="B116" s="17" t="s">
        <v>152</v>
      </c>
      <c r="C116" s="18" t="s">
        <v>12</v>
      </c>
      <c r="D116" s="19"/>
      <c r="E116" s="95"/>
      <c r="F116" s="96"/>
      <c r="G116" s="95"/>
    </row>
  </sheetData>
  <mergeCells count="13">
    <mergeCell ref="A102:C102"/>
    <mergeCell ref="A4:A6"/>
    <mergeCell ref="B4:B6"/>
    <mergeCell ref="C4:C6"/>
    <mergeCell ref="A7:C7"/>
    <mergeCell ref="A19:C19"/>
    <mergeCell ref="A54:C54"/>
    <mergeCell ref="D4:D6"/>
    <mergeCell ref="A81:C81"/>
    <mergeCell ref="D54:F54"/>
    <mergeCell ref="D19:F19"/>
    <mergeCell ref="D7:F7"/>
    <mergeCell ref="F4:G4"/>
  </mergeCells>
  <dataValidations count="1">
    <dataValidation type="decimal" allowBlank="1" showInputMessage="1" showErrorMessage="1" error="Ввведеное значение неверно" sqref="F8:F9 F11:F14">
      <formula1>-1000000000000000</formula1>
      <formula2>1000000000000000</formula2>
    </dataValidation>
  </dataValidations>
  <printOptions/>
  <pageMargins left="0.41" right="0.16" top="0.3" bottom="0.17" header="0.5" footer="0.4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workbookViewId="0" topLeftCell="A29">
      <selection activeCell="B26" sqref="B26"/>
    </sheetView>
  </sheetViews>
  <sheetFormatPr defaultColWidth="9.33203125" defaultRowHeight="11.25"/>
  <cols>
    <col min="1" max="1" width="10.33203125" style="0" customWidth="1"/>
    <col min="2" max="2" width="56.66015625" style="0" customWidth="1"/>
    <col min="3" max="3" width="9" style="0" customWidth="1"/>
    <col min="4" max="4" width="12.16015625" style="0" hidden="1" customWidth="1"/>
    <col min="5" max="5" width="12.5" style="0" customWidth="1"/>
    <col min="6" max="6" width="14.5" style="0" customWidth="1"/>
    <col min="7" max="7" width="13.33203125" style="0" customWidth="1"/>
    <col min="8" max="8" width="10.5" style="0" customWidth="1"/>
    <col min="9" max="9" width="15.5" style="0" customWidth="1"/>
    <col min="10" max="16384" width="10.33203125" style="0" customWidth="1"/>
  </cols>
  <sheetData>
    <row r="1" spans="6:8" ht="11.25" hidden="1">
      <c r="F1" s="27"/>
      <c r="G1" s="27"/>
      <c r="H1" s="27"/>
    </row>
    <row r="2" spans="1:8" ht="15.75">
      <c r="A2" s="1" t="s">
        <v>175</v>
      </c>
      <c r="F2" s="27"/>
      <c r="G2" s="27"/>
      <c r="H2" s="27"/>
    </row>
    <row r="3" spans="1:8" ht="12" thickBot="1">
      <c r="A3" s="2"/>
      <c r="B3" s="2"/>
      <c r="C3" s="2"/>
      <c r="D3" s="2"/>
      <c r="E3" s="2"/>
      <c r="F3" s="27"/>
      <c r="G3" s="27"/>
      <c r="H3" s="27"/>
    </row>
    <row r="4" spans="1:8" ht="27.75" customHeight="1" thickBot="1">
      <c r="A4" s="109" t="s">
        <v>7</v>
      </c>
      <c r="B4" s="112" t="s">
        <v>8</v>
      </c>
      <c r="C4" s="109" t="s">
        <v>9</v>
      </c>
      <c r="D4" s="98" t="s">
        <v>1</v>
      </c>
      <c r="E4" s="98" t="s">
        <v>159</v>
      </c>
      <c r="F4" s="48" t="s">
        <v>160</v>
      </c>
      <c r="G4" s="107" t="s">
        <v>163</v>
      </c>
      <c r="H4" s="108"/>
    </row>
    <row r="5" spans="1:8" ht="27" customHeight="1">
      <c r="A5" s="110"/>
      <c r="B5" s="113"/>
      <c r="C5" s="110"/>
      <c r="D5" s="99"/>
      <c r="E5" s="99"/>
      <c r="F5" s="4" t="s">
        <v>161</v>
      </c>
      <c r="G5" s="44" t="s">
        <v>164</v>
      </c>
      <c r="H5" s="46" t="s">
        <v>246</v>
      </c>
    </row>
    <row r="6" spans="1:8" ht="14.25" customHeight="1" thickBot="1">
      <c r="A6" s="111"/>
      <c r="B6" s="114"/>
      <c r="C6" s="111"/>
      <c r="D6" s="100"/>
      <c r="E6" s="100"/>
      <c r="F6" s="49" t="s">
        <v>162</v>
      </c>
      <c r="G6" s="45" t="s">
        <v>165</v>
      </c>
      <c r="H6" s="47" t="s">
        <v>2</v>
      </c>
    </row>
    <row r="7" spans="1:8" ht="12.75">
      <c r="A7" s="101" t="s">
        <v>10</v>
      </c>
      <c r="B7" s="102"/>
      <c r="C7" s="102"/>
      <c r="D7" s="80"/>
      <c r="E7" s="3"/>
      <c r="F7" s="3"/>
      <c r="G7" s="3"/>
      <c r="H7" s="3"/>
    </row>
    <row r="8" spans="1:8" ht="12.75">
      <c r="A8" s="68"/>
      <c r="B8" s="4" t="s">
        <v>11</v>
      </c>
      <c r="C8" s="5" t="s">
        <v>12</v>
      </c>
      <c r="D8" s="84"/>
      <c r="E8" s="21">
        <v>0.051</v>
      </c>
      <c r="F8" s="30">
        <v>0.059</v>
      </c>
      <c r="G8" s="91">
        <v>0.054</v>
      </c>
      <c r="H8" s="42">
        <f>G8/F8</f>
        <v>0.9152542372881356</v>
      </c>
    </row>
    <row r="9" spans="1:8" ht="12.75">
      <c r="A9" s="68"/>
      <c r="B9" s="4" t="s">
        <v>13</v>
      </c>
      <c r="C9" s="5" t="s">
        <v>12</v>
      </c>
      <c r="D9" s="84"/>
      <c r="E9" s="21">
        <v>0.01</v>
      </c>
      <c r="F9" s="29">
        <v>0.01</v>
      </c>
      <c r="G9" s="91">
        <v>0.01</v>
      </c>
      <c r="H9" s="42">
        <f aca="true" t="shared" si="0" ref="H9:H17">G9/F9</f>
        <v>1</v>
      </c>
    </row>
    <row r="10" spans="1:8" ht="12.75">
      <c r="A10" s="68"/>
      <c r="B10" s="7" t="s">
        <v>14</v>
      </c>
      <c r="C10" s="8" t="s">
        <v>15</v>
      </c>
      <c r="D10" s="89">
        <v>12742.5</v>
      </c>
      <c r="E10" s="89">
        <v>12239.33</v>
      </c>
      <c r="F10" s="89">
        <v>12943.6</v>
      </c>
      <c r="G10" s="89">
        <f>SUM(G11:G14)</f>
        <v>12949.7</v>
      </c>
      <c r="H10" s="42">
        <f t="shared" si="0"/>
        <v>1.000471275379338</v>
      </c>
    </row>
    <row r="11" spans="1:8" ht="12.75">
      <c r="A11" s="68"/>
      <c r="B11" s="4" t="s">
        <v>16</v>
      </c>
      <c r="C11" s="5" t="s">
        <v>15</v>
      </c>
      <c r="D11" s="84"/>
      <c r="E11" s="6"/>
      <c r="F11" s="31"/>
      <c r="G11" s="81"/>
      <c r="H11" s="42"/>
    </row>
    <row r="12" spans="1:8" ht="12.75">
      <c r="A12" s="68"/>
      <c r="B12" s="4" t="s">
        <v>17</v>
      </c>
      <c r="C12" s="5" t="s">
        <v>15</v>
      </c>
      <c r="D12" s="84"/>
      <c r="E12" s="6">
        <v>2084.06</v>
      </c>
      <c r="F12" s="28">
        <v>2296.74</v>
      </c>
      <c r="G12" s="81">
        <v>2296.74</v>
      </c>
      <c r="H12" s="42">
        <f t="shared" si="0"/>
        <v>1</v>
      </c>
    </row>
    <row r="13" spans="1:8" ht="12.75">
      <c r="A13" s="68"/>
      <c r="B13" s="4" t="s">
        <v>18</v>
      </c>
      <c r="C13" s="5" t="s">
        <v>15</v>
      </c>
      <c r="D13" s="84"/>
      <c r="E13" s="6">
        <v>8881.47</v>
      </c>
      <c r="F13" s="28">
        <v>9268.19</v>
      </c>
      <c r="G13" s="81">
        <v>9274.29</v>
      </c>
      <c r="H13" s="42">
        <f t="shared" si="0"/>
        <v>1.0006581651865143</v>
      </c>
    </row>
    <row r="14" spans="1:8" ht="12.75">
      <c r="A14" s="68"/>
      <c r="B14" s="4" t="s">
        <v>19</v>
      </c>
      <c r="C14" s="5" t="s">
        <v>15</v>
      </c>
      <c r="D14" s="84"/>
      <c r="E14" s="6">
        <v>1273.8</v>
      </c>
      <c r="F14" s="28">
        <v>1278.67</v>
      </c>
      <c r="G14" s="81">
        <v>1378.67</v>
      </c>
      <c r="H14" s="42">
        <f t="shared" si="0"/>
        <v>1.0782062611932712</v>
      </c>
    </row>
    <row r="15" spans="1:8" ht="26.25" thickBot="1">
      <c r="A15" s="68"/>
      <c r="B15" s="4" t="s">
        <v>20</v>
      </c>
      <c r="C15" s="5"/>
      <c r="D15" s="84"/>
      <c r="E15" s="6">
        <v>0.75</v>
      </c>
      <c r="F15" s="28">
        <v>0.75</v>
      </c>
      <c r="G15" s="92">
        <v>0.75</v>
      </c>
      <c r="H15" s="42">
        <f t="shared" si="0"/>
        <v>1</v>
      </c>
    </row>
    <row r="16" spans="1:8" ht="13.5" thickBot="1">
      <c r="A16" s="68"/>
      <c r="B16" s="4" t="s">
        <v>21</v>
      </c>
      <c r="C16" s="5" t="s">
        <v>12</v>
      </c>
      <c r="D16" s="84"/>
      <c r="E16" s="6"/>
      <c r="F16" s="82">
        <f>IF(E10=0,0,(F10-E10)/E10*F15)</f>
        <v>0.043156161325824234</v>
      </c>
      <c r="G16" s="82">
        <f>IF(F10=0,0,(G10-F10)/F10*G15)</f>
        <v>0.0003534565345035595</v>
      </c>
      <c r="H16" s="42">
        <f t="shared" si="0"/>
        <v>0.008190175484677653</v>
      </c>
    </row>
    <row r="17" spans="1:8" ht="13.5" thickBot="1">
      <c r="A17" s="68"/>
      <c r="B17" s="7" t="s">
        <v>22</v>
      </c>
      <c r="C17" s="8"/>
      <c r="D17" s="85"/>
      <c r="E17" s="9"/>
      <c r="F17" s="83">
        <f>(1+F8)*(1-F9)*(1+F16)</f>
        <v>1.0936553510956073</v>
      </c>
      <c r="G17" s="83">
        <f>(1+G8)*(1-G9)*(1+G16)</f>
        <v>1.043828817755493</v>
      </c>
      <c r="H17" s="42">
        <f t="shared" si="0"/>
        <v>0.9544403698201643</v>
      </c>
    </row>
    <row r="18" spans="1:8" ht="12.75">
      <c r="A18" s="69"/>
      <c r="B18" s="4"/>
      <c r="C18" s="5"/>
      <c r="D18" s="84"/>
      <c r="E18" s="6"/>
      <c r="F18" s="28"/>
      <c r="G18" s="28"/>
      <c r="H18" s="75"/>
    </row>
    <row r="19" spans="1:8" ht="12.75">
      <c r="A19" s="101" t="s">
        <v>23</v>
      </c>
      <c r="B19" s="102"/>
      <c r="C19" s="102"/>
      <c r="D19" s="80"/>
      <c r="E19" s="11"/>
      <c r="F19" s="11"/>
      <c r="G19" s="11"/>
      <c r="H19" s="11"/>
    </row>
    <row r="20" spans="1:8" ht="12.75">
      <c r="A20" s="67" t="s">
        <v>172</v>
      </c>
      <c r="B20" s="4" t="s">
        <v>24</v>
      </c>
      <c r="C20" s="5" t="s">
        <v>25</v>
      </c>
      <c r="D20" s="84"/>
      <c r="E20" s="55">
        <f>E21+E22</f>
        <v>54113.979999999996</v>
      </c>
      <c r="F20" s="53">
        <f>F21+F22</f>
        <v>63039.28</v>
      </c>
      <c r="G20" s="54">
        <f>G21+G22</f>
        <v>65414.5</v>
      </c>
      <c r="H20" s="42">
        <f>G20/F20</f>
        <v>1.037678412570702</v>
      </c>
    </row>
    <row r="21" spans="1:8" ht="25.5">
      <c r="A21" s="67" t="s">
        <v>173</v>
      </c>
      <c r="B21" s="4" t="s">
        <v>174</v>
      </c>
      <c r="C21" s="5" t="s">
        <v>25</v>
      </c>
      <c r="D21" s="84"/>
      <c r="E21" s="55">
        <v>36346.39</v>
      </c>
      <c r="F21" s="53">
        <v>46805.38</v>
      </c>
      <c r="G21" s="54">
        <v>49056.34</v>
      </c>
      <c r="H21" s="42">
        <f aca="true" t="shared" si="1" ref="H21:H68">G21/F21</f>
        <v>1.0480919073832966</v>
      </c>
    </row>
    <row r="22" spans="1:8" ht="38.25">
      <c r="A22" s="67" t="s">
        <v>26</v>
      </c>
      <c r="B22" s="4" t="s">
        <v>27</v>
      </c>
      <c r="C22" s="5" t="s">
        <v>25</v>
      </c>
      <c r="D22" s="84"/>
      <c r="E22" s="55">
        <v>17767.59</v>
      </c>
      <c r="F22" s="56">
        <v>16233.9</v>
      </c>
      <c r="G22" s="54">
        <v>16358.16</v>
      </c>
      <c r="H22" s="42">
        <f t="shared" si="1"/>
        <v>1.0076543529281319</v>
      </c>
    </row>
    <row r="23" spans="1:8" ht="12.75">
      <c r="A23" s="67" t="s">
        <v>28</v>
      </c>
      <c r="B23" s="4" t="s">
        <v>29</v>
      </c>
      <c r="C23" s="5" t="s">
        <v>25</v>
      </c>
      <c r="D23" s="84"/>
      <c r="E23" s="55">
        <v>157501.12</v>
      </c>
      <c r="F23" s="53">
        <v>215683.9</v>
      </c>
      <c r="G23" s="54">
        <v>227325.7</v>
      </c>
      <c r="H23" s="42">
        <f t="shared" si="1"/>
        <v>1.0539762124108476</v>
      </c>
    </row>
    <row r="24" spans="1:8" ht="12.75">
      <c r="A24" s="67" t="s">
        <v>30</v>
      </c>
      <c r="B24" s="4" t="s">
        <v>31</v>
      </c>
      <c r="C24" s="5" t="s">
        <v>25</v>
      </c>
      <c r="D24" s="84"/>
      <c r="E24" s="53">
        <f>E25+E26+E33+E34+E35+E36+E37</f>
        <v>75508.91</v>
      </c>
      <c r="F24" s="53">
        <f>F25+F26+F33+F34+F35+F36+F37</f>
        <v>52044.31</v>
      </c>
      <c r="G24" s="53">
        <f>G25+G26+G33+G34+G35+G36+G37</f>
        <v>55759.825</v>
      </c>
      <c r="H24" s="42">
        <f t="shared" si="1"/>
        <v>1.0713913778470692</v>
      </c>
    </row>
    <row r="25" spans="1:8" ht="12.75">
      <c r="A25" s="67" t="s">
        <v>32</v>
      </c>
      <c r="B25" s="4" t="s">
        <v>33</v>
      </c>
      <c r="C25" s="5" t="s">
        <v>25</v>
      </c>
      <c r="D25" s="84"/>
      <c r="E25" s="55">
        <v>35299.65</v>
      </c>
      <c r="F25" s="53">
        <v>3100</v>
      </c>
      <c r="G25" s="54">
        <v>3410</v>
      </c>
      <c r="H25" s="42">
        <f t="shared" si="1"/>
        <v>1.1</v>
      </c>
    </row>
    <row r="26" spans="1:8" ht="12.75">
      <c r="A26" s="67" t="s">
        <v>34</v>
      </c>
      <c r="B26" s="4" t="s">
        <v>35</v>
      </c>
      <c r="C26" s="5" t="s">
        <v>25</v>
      </c>
      <c r="D26" s="84"/>
      <c r="E26" s="53">
        <f>E27+E28+E29+E30+E31+E32</f>
        <v>20233.100000000002</v>
      </c>
      <c r="F26" s="53">
        <f>F27+F28+F29+F30+F31+F32</f>
        <v>22737.61</v>
      </c>
      <c r="G26" s="53">
        <f>G27+G28+G29+G30+G31+G32</f>
        <v>25243.821</v>
      </c>
      <c r="H26" s="42"/>
    </row>
    <row r="27" spans="1:8" ht="12.75">
      <c r="A27" s="67" t="s">
        <v>36</v>
      </c>
      <c r="B27" s="4" t="s">
        <v>171</v>
      </c>
      <c r="C27" s="5" t="s">
        <v>25</v>
      </c>
      <c r="D27" s="84"/>
      <c r="E27" s="55">
        <v>1435.54</v>
      </c>
      <c r="F27" s="53">
        <v>1915.47</v>
      </c>
      <c r="G27" s="54">
        <v>2238.97</v>
      </c>
      <c r="H27" s="42">
        <f t="shared" si="1"/>
        <v>1.1688880535847597</v>
      </c>
    </row>
    <row r="28" spans="1:8" ht="25.5">
      <c r="A28" s="67" t="s">
        <v>37</v>
      </c>
      <c r="B28" s="4" t="s">
        <v>38</v>
      </c>
      <c r="C28" s="5" t="s">
        <v>25</v>
      </c>
      <c r="D28" s="84"/>
      <c r="E28" s="55">
        <v>13881.43</v>
      </c>
      <c r="F28" s="53">
        <f>7638.8+3548.64+3488</f>
        <v>14675.44</v>
      </c>
      <c r="G28" s="57">
        <f>'Шаблон РЭК'!F31+'Шаблон РЭК'!F30+'Шаблон РЭК'!F56</f>
        <v>16278.658000000001</v>
      </c>
      <c r="H28" s="42">
        <f t="shared" si="1"/>
        <v>1.1092449698271398</v>
      </c>
    </row>
    <row r="29" spans="1:8" ht="12.75">
      <c r="A29" s="67" t="s">
        <v>39</v>
      </c>
      <c r="B29" s="4" t="s">
        <v>40</v>
      </c>
      <c r="C29" s="5" t="s">
        <v>25</v>
      </c>
      <c r="D29" s="84"/>
      <c r="E29" s="55">
        <v>941.2</v>
      </c>
      <c r="F29" s="53">
        <v>2664.8</v>
      </c>
      <c r="G29" s="54">
        <v>2347</v>
      </c>
      <c r="H29" s="42">
        <f t="shared" si="1"/>
        <v>0.8807415190633443</v>
      </c>
    </row>
    <row r="30" spans="1:8" ht="12.75">
      <c r="A30" s="67" t="s">
        <v>41</v>
      </c>
      <c r="B30" s="4" t="s">
        <v>42</v>
      </c>
      <c r="C30" s="5" t="s">
        <v>25</v>
      </c>
      <c r="D30" s="84"/>
      <c r="E30" s="55">
        <v>456.42</v>
      </c>
      <c r="F30" s="53">
        <v>628</v>
      </c>
      <c r="G30" s="54">
        <v>550</v>
      </c>
      <c r="H30" s="42">
        <f t="shared" si="1"/>
        <v>0.8757961783439491</v>
      </c>
    </row>
    <row r="31" spans="1:8" ht="12.75">
      <c r="A31" s="67" t="s">
        <v>43</v>
      </c>
      <c r="B31" s="4" t="s">
        <v>44</v>
      </c>
      <c r="C31" s="5" t="s">
        <v>25</v>
      </c>
      <c r="D31" s="84"/>
      <c r="E31" s="55">
        <v>612.13</v>
      </c>
      <c r="F31" s="53">
        <v>750</v>
      </c>
      <c r="G31" s="54">
        <v>750</v>
      </c>
      <c r="H31" s="42">
        <f t="shared" si="1"/>
        <v>1</v>
      </c>
    </row>
    <row r="32" spans="1:8" ht="12.75">
      <c r="A32" s="67" t="s">
        <v>45</v>
      </c>
      <c r="B32" s="4" t="s">
        <v>4</v>
      </c>
      <c r="C32" s="5" t="s">
        <v>25</v>
      </c>
      <c r="D32" s="84"/>
      <c r="E32" s="55">
        <f>'Шаблон РЭК'!D45+'Шаблон РЭК'!D36-492.06</f>
        <v>2906.3799999999997</v>
      </c>
      <c r="F32" s="53">
        <f>590+1513.9</f>
        <v>2103.9</v>
      </c>
      <c r="G32" s="55">
        <f>'Шаблон РЭК'!F45+'Шаблон РЭК'!F36</f>
        <v>3079.193</v>
      </c>
      <c r="H32" s="42">
        <f t="shared" si="1"/>
        <v>1.4635643329055563</v>
      </c>
    </row>
    <row r="33" spans="1:8" ht="12.75">
      <c r="A33" s="67" t="s">
        <v>46</v>
      </c>
      <c r="B33" s="4" t="s">
        <v>47</v>
      </c>
      <c r="C33" s="5" t="s">
        <v>25</v>
      </c>
      <c r="D33" s="84"/>
      <c r="E33" s="55">
        <v>892.28</v>
      </c>
      <c r="F33" s="53">
        <v>1286</v>
      </c>
      <c r="G33" s="54">
        <v>1340.6</v>
      </c>
      <c r="H33" s="42">
        <f t="shared" si="1"/>
        <v>1.042457231726283</v>
      </c>
    </row>
    <row r="34" spans="1:8" ht="12.75">
      <c r="A34" s="67" t="s">
        <v>48</v>
      </c>
      <c r="B34" s="4" t="s">
        <v>49</v>
      </c>
      <c r="C34" s="5" t="s">
        <v>25</v>
      </c>
      <c r="D34" s="84"/>
      <c r="E34" s="55">
        <v>31.58</v>
      </c>
      <c r="F34" s="53">
        <v>286.2</v>
      </c>
      <c r="G34" s="54">
        <v>134.3</v>
      </c>
      <c r="H34" s="42">
        <f t="shared" si="1"/>
        <v>0.46925227113906365</v>
      </c>
    </row>
    <row r="35" spans="1:8" ht="25.5">
      <c r="A35" s="67" t="s">
        <v>50</v>
      </c>
      <c r="B35" s="4" t="s">
        <v>51</v>
      </c>
      <c r="C35" s="5" t="s">
        <v>25</v>
      </c>
      <c r="D35" s="84"/>
      <c r="E35" s="55">
        <v>1814.73</v>
      </c>
      <c r="F35" s="53">
        <v>4467.5</v>
      </c>
      <c r="G35" s="53">
        <v>4682</v>
      </c>
      <c r="H35" s="42">
        <f t="shared" si="1"/>
        <v>1.0480134303301623</v>
      </c>
    </row>
    <row r="36" spans="1:8" ht="12.75">
      <c r="A36" s="68" t="s">
        <v>52</v>
      </c>
      <c r="B36" s="4" t="s">
        <v>53</v>
      </c>
      <c r="C36" s="5" t="s">
        <v>25</v>
      </c>
      <c r="D36" s="84"/>
      <c r="E36" s="55">
        <v>12652.39</v>
      </c>
      <c r="F36" s="53">
        <v>16455</v>
      </c>
      <c r="G36" s="54">
        <v>16554</v>
      </c>
      <c r="H36" s="42">
        <f t="shared" si="1"/>
        <v>1.0060164083865086</v>
      </c>
    </row>
    <row r="37" spans="1:8" ht="12.75">
      <c r="A37" s="68" t="s">
        <v>54</v>
      </c>
      <c r="B37" s="4" t="s">
        <v>0</v>
      </c>
      <c r="C37" s="5" t="s">
        <v>25</v>
      </c>
      <c r="D37" s="84"/>
      <c r="E37" s="52">
        <f>2292.78+1928.02+364.38+0</f>
        <v>4585.18</v>
      </c>
      <c r="F37" s="53">
        <v>3712</v>
      </c>
      <c r="G37" s="54">
        <f>4395.104</f>
        <v>4395.104</v>
      </c>
      <c r="H37" s="42">
        <f t="shared" si="1"/>
        <v>1.1840258620689657</v>
      </c>
    </row>
    <row r="38" spans="1:8" ht="12.75">
      <c r="A38" s="68"/>
      <c r="B38" s="7" t="s">
        <v>55</v>
      </c>
      <c r="C38" s="8" t="s">
        <v>25</v>
      </c>
      <c r="D38" s="85"/>
      <c r="E38" s="58">
        <f>E20+E23+E24</f>
        <v>287124.01</v>
      </c>
      <c r="F38" s="58">
        <f>F20+F23+F24</f>
        <v>330767.49</v>
      </c>
      <c r="G38" s="58">
        <f>G20+G23+G24</f>
        <v>348500.025</v>
      </c>
      <c r="H38" s="42">
        <f t="shared" si="1"/>
        <v>1.0536102716745228</v>
      </c>
    </row>
    <row r="39" spans="1:8" ht="12.75">
      <c r="A39" s="68"/>
      <c r="B39" s="4"/>
      <c r="C39" s="14"/>
      <c r="D39" s="86"/>
      <c r="E39" s="55"/>
      <c r="F39" s="53"/>
      <c r="G39" s="54"/>
      <c r="H39" s="42"/>
    </row>
    <row r="40" spans="1:8" ht="12.75">
      <c r="A40" s="101" t="s">
        <v>56</v>
      </c>
      <c r="B40" s="102"/>
      <c r="C40" s="102"/>
      <c r="D40" s="80"/>
      <c r="E40" s="90"/>
      <c r="F40" s="90"/>
      <c r="G40" s="90"/>
      <c r="H40" s="16"/>
    </row>
    <row r="41" spans="1:8" ht="12.75">
      <c r="A41" s="68" t="s">
        <v>57</v>
      </c>
      <c r="B41" s="4" t="s">
        <v>58</v>
      </c>
      <c r="C41" s="5" t="s">
        <v>25</v>
      </c>
      <c r="D41" s="84"/>
      <c r="E41" s="55">
        <v>3095.81</v>
      </c>
      <c r="F41" s="53">
        <v>4997.6</v>
      </c>
      <c r="G41" s="54">
        <v>4390.79</v>
      </c>
      <c r="H41" s="42">
        <f t="shared" si="1"/>
        <v>0.878579718264767</v>
      </c>
    </row>
    <row r="42" spans="1:8" ht="12.75">
      <c r="A42" s="68" t="s">
        <v>59</v>
      </c>
      <c r="B42" s="4" t="s">
        <v>60</v>
      </c>
      <c r="C42" s="5" t="s">
        <v>25</v>
      </c>
      <c r="D42" s="84"/>
      <c r="E42" s="55">
        <v>77805.37</v>
      </c>
      <c r="F42" s="53">
        <v>80572.6</v>
      </c>
      <c r="G42" s="54">
        <f>'Шаблон РЭК'!F57</f>
        <v>84005.36</v>
      </c>
      <c r="H42" s="42">
        <f t="shared" si="1"/>
        <v>1.0426045578769954</v>
      </c>
    </row>
    <row r="43" spans="1:8" ht="12.75">
      <c r="A43" s="68" t="s">
        <v>61</v>
      </c>
      <c r="B43" s="4" t="s">
        <v>62</v>
      </c>
      <c r="C43" s="5" t="s">
        <v>25</v>
      </c>
      <c r="D43" s="84"/>
      <c r="E43" s="55">
        <v>7884.16</v>
      </c>
      <c r="F43" s="53">
        <f>SUM(F44:F46)</f>
        <v>9742.1</v>
      </c>
      <c r="G43" s="53">
        <f>SUM(G44:G46)</f>
        <v>17374.138000000003</v>
      </c>
      <c r="H43" s="42">
        <f t="shared" si="1"/>
        <v>1.7834078894694165</v>
      </c>
    </row>
    <row r="44" spans="1:8" ht="12.75">
      <c r="A44" s="68" t="s">
        <v>63</v>
      </c>
      <c r="B44" s="4" t="s">
        <v>64</v>
      </c>
      <c r="C44" s="5" t="s">
        <v>25</v>
      </c>
      <c r="D44" s="84"/>
      <c r="E44" s="55">
        <v>497.41</v>
      </c>
      <c r="F44" s="53">
        <v>1289.1</v>
      </c>
      <c r="G44" s="54">
        <v>628.07</v>
      </c>
      <c r="H44" s="42">
        <f t="shared" si="1"/>
        <v>0.4872158870529828</v>
      </c>
    </row>
    <row r="45" spans="1:8" ht="12.75">
      <c r="A45" s="68" t="s">
        <v>65</v>
      </c>
      <c r="B45" s="4" t="s">
        <v>66</v>
      </c>
      <c r="C45" s="5" t="s">
        <v>25</v>
      </c>
      <c r="D45" s="84"/>
      <c r="E45" s="55">
        <v>6996.32</v>
      </c>
      <c r="F45" s="53">
        <v>7726</v>
      </c>
      <c r="G45" s="54">
        <v>15999.048</v>
      </c>
      <c r="H45" s="42">
        <f t="shared" si="1"/>
        <v>2.070806109241522</v>
      </c>
    </row>
    <row r="46" spans="1:8" ht="12.75">
      <c r="A46" s="68" t="s">
        <v>67</v>
      </c>
      <c r="B46" s="4" t="s">
        <v>68</v>
      </c>
      <c r="C46" s="5" t="s">
        <v>25</v>
      </c>
      <c r="D46" s="84"/>
      <c r="E46" s="55">
        <v>390.43</v>
      </c>
      <c r="F46" s="53">
        <v>727</v>
      </c>
      <c r="G46" s="54">
        <f>478.68+268.34</f>
        <v>747.02</v>
      </c>
      <c r="H46" s="42">
        <f t="shared" si="1"/>
        <v>1.0275378266850068</v>
      </c>
    </row>
    <row r="47" spans="1:8" ht="25.5">
      <c r="A47" s="68" t="s">
        <v>69</v>
      </c>
      <c r="B47" s="4" t="s">
        <v>70</v>
      </c>
      <c r="C47" s="5" t="s">
        <v>25</v>
      </c>
      <c r="D47" s="84"/>
      <c r="E47" s="55">
        <v>36422.23</v>
      </c>
      <c r="F47" s="53">
        <v>62943.9</v>
      </c>
      <c r="G47" s="54">
        <v>55070.5</v>
      </c>
      <c r="H47" s="42">
        <f t="shared" si="1"/>
        <v>0.8749140107301899</v>
      </c>
    </row>
    <row r="48" spans="1:8" ht="12.75">
      <c r="A48" s="68" t="s">
        <v>71</v>
      </c>
      <c r="B48" s="4" t="s">
        <v>72</v>
      </c>
      <c r="C48" s="5" t="s">
        <v>25</v>
      </c>
      <c r="D48" s="84"/>
      <c r="E48" s="53">
        <f>(E57+E59+E60+E61+E62+E63)/0.8*0.2</f>
        <v>37990.200249999994</v>
      </c>
      <c r="F48" s="53">
        <f>(F57+F59+F60+F61+F62+F63)/0.8*0.2</f>
        <v>51224.9825</v>
      </c>
      <c r="G48" s="53">
        <f>(G57+G59+G60+G61+G62+G63)/0.8*0.2</f>
        <v>65379.28699999999</v>
      </c>
      <c r="H48" s="42">
        <f t="shared" si="1"/>
        <v>1.2763164340758923</v>
      </c>
    </row>
    <row r="49" spans="1:8" ht="38.25">
      <c r="A49" s="68" t="s">
        <v>73</v>
      </c>
      <c r="B49" s="4" t="s">
        <v>74</v>
      </c>
      <c r="C49" s="5" t="s">
        <v>25</v>
      </c>
      <c r="D49" s="84"/>
      <c r="E49" s="55"/>
      <c r="F49" s="53"/>
      <c r="G49" s="54"/>
      <c r="H49" s="42"/>
    </row>
    <row r="50" spans="1:8" ht="12.75">
      <c r="A50" s="68" t="s">
        <v>75</v>
      </c>
      <c r="B50" s="4" t="s">
        <v>76</v>
      </c>
      <c r="C50" s="5" t="s">
        <v>25</v>
      </c>
      <c r="D50" s="84"/>
      <c r="E50" s="55"/>
      <c r="F50" s="53"/>
      <c r="G50" s="54">
        <v>710.25</v>
      </c>
      <c r="H50" s="42"/>
    </row>
    <row r="51" spans="1:8" ht="11.25" customHeight="1">
      <c r="A51" s="68"/>
      <c r="B51" s="7" t="s">
        <v>77</v>
      </c>
      <c r="C51" s="8" t="s">
        <v>25</v>
      </c>
      <c r="D51" s="85"/>
      <c r="E51" s="61">
        <f>E41+E42+E43+E47+E48+E49+E50</f>
        <v>163197.77025</v>
      </c>
      <c r="F51" s="58">
        <f>F41+F42+F43+F47+F48+F49+F50</f>
        <v>209481.1825</v>
      </c>
      <c r="G51" s="58">
        <f>G41+G42+G43+G47+G48+G49+G50</f>
        <v>226930.32499999998</v>
      </c>
      <c r="H51" s="40"/>
    </row>
    <row r="52" spans="1:8" ht="12.75" hidden="1">
      <c r="A52" s="68"/>
      <c r="B52" s="4"/>
      <c r="C52" s="14"/>
      <c r="D52" s="86"/>
      <c r="E52" s="55">
        <v>125207.57</v>
      </c>
      <c r="F52" s="53"/>
      <c r="G52" s="53"/>
      <c r="H52" s="42" t="e">
        <f t="shared" si="1"/>
        <v>#DIV/0!</v>
      </c>
    </row>
    <row r="53" spans="1:8" ht="15">
      <c r="A53" s="118" t="s">
        <v>78</v>
      </c>
      <c r="B53" s="119"/>
      <c r="C53" s="119"/>
      <c r="D53" s="87"/>
      <c r="E53" s="55"/>
      <c r="F53" s="53"/>
      <c r="G53" s="53"/>
      <c r="H53" s="42"/>
    </row>
    <row r="54" spans="1:8" ht="12.75">
      <c r="A54" s="101" t="s">
        <v>79</v>
      </c>
      <c r="B54" s="102"/>
      <c r="C54" s="102"/>
      <c r="D54" s="80"/>
      <c r="E54" s="90"/>
      <c r="F54" s="90"/>
      <c r="G54" s="90"/>
      <c r="H54" s="78"/>
    </row>
    <row r="55" spans="1:8" ht="12.75">
      <c r="A55" s="68" t="s">
        <v>80</v>
      </c>
      <c r="B55" s="4" t="s">
        <v>81</v>
      </c>
      <c r="C55" s="5" t="s">
        <v>25</v>
      </c>
      <c r="D55" s="84"/>
      <c r="E55" s="52">
        <v>42924.86</v>
      </c>
      <c r="F55" s="53">
        <v>48479.4</v>
      </c>
      <c r="G55" s="54">
        <v>79179.108</v>
      </c>
      <c r="H55" s="42">
        <f t="shared" si="1"/>
        <v>1.6332526392653373</v>
      </c>
    </row>
    <row r="56" spans="1:8" ht="12.75">
      <c r="A56" s="68"/>
      <c r="B56" s="4" t="s">
        <v>166</v>
      </c>
      <c r="C56" s="5" t="s">
        <v>25</v>
      </c>
      <c r="D56" s="84"/>
      <c r="E56" s="55">
        <v>24041.489</v>
      </c>
      <c r="F56" s="52">
        <v>28479.4</v>
      </c>
      <c r="G56" s="54">
        <v>53859.7</v>
      </c>
      <c r="H56" s="42">
        <f>G56/F56</f>
        <v>1.8911809939816147</v>
      </c>
    </row>
    <row r="57" spans="1:8" ht="25.5">
      <c r="A57" s="68"/>
      <c r="B57" s="4" t="s">
        <v>167</v>
      </c>
      <c r="C57" s="5" t="s">
        <v>25</v>
      </c>
      <c r="D57" s="84"/>
      <c r="E57" s="52">
        <f>E55-E56</f>
        <v>18883.371</v>
      </c>
      <c r="F57" s="53">
        <f>F55-F56</f>
        <v>20000</v>
      </c>
      <c r="G57" s="54">
        <v>24385.596</v>
      </c>
      <c r="H57" s="42">
        <f t="shared" si="1"/>
        <v>1.2192798</v>
      </c>
    </row>
    <row r="58" spans="1:8" ht="12.75">
      <c r="A58" s="68" t="s">
        <v>82</v>
      </c>
      <c r="B58" s="4" t="s">
        <v>83</v>
      </c>
      <c r="C58" s="5" t="s">
        <v>25</v>
      </c>
      <c r="D58" s="84"/>
      <c r="E58" s="55">
        <v>335.75</v>
      </c>
      <c r="F58" s="53">
        <v>14000</v>
      </c>
      <c r="G58" s="53">
        <v>14000</v>
      </c>
      <c r="H58" s="42">
        <f t="shared" si="1"/>
        <v>1</v>
      </c>
    </row>
    <row r="59" spans="1:8" ht="12.75">
      <c r="A59" s="68" t="s">
        <v>84</v>
      </c>
      <c r="B59" s="4" t="s">
        <v>85</v>
      </c>
      <c r="C59" s="5" t="s">
        <v>25</v>
      </c>
      <c r="D59" s="84"/>
      <c r="E59" s="55">
        <v>126452.13</v>
      </c>
      <c r="F59" s="53">
        <v>176698.43</v>
      </c>
      <c r="G59" s="53">
        <v>226612.63199999998</v>
      </c>
      <c r="H59" s="42">
        <f t="shared" si="1"/>
        <v>1.282482430658835</v>
      </c>
    </row>
    <row r="60" spans="1:8" ht="12.75">
      <c r="A60" s="68" t="s">
        <v>86</v>
      </c>
      <c r="B60" s="4" t="s">
        <v>87</v>
      </c>
      <c r="C60" s="5" t="s">
        <v>25</v>
      </c>
      <c r="D60" s="84"/>
      <c r="E60" s="55">
        <v>0</v>
      </c>
      <c r="F60" s="53">
        <v>0</v>
      </c>
      <c r="G60" s="54"/>
      <c r="H60" s="42"/>
    </row>
    <row r="61" spans="1:8" ht="12.75">
      <c r="A61" s="68" t="s">
        <v>88</v>
      </c>
      <c r="B61" s="4" t="s">
        <v>89</v>
      </c>
      <c r="C61" s="5" t="s">
        <v>25</v>
      </c>
      <c r="D61" s="84"/>
      <c r="E61" s="55">
        <v>0</v>
      </c>
      <c r="F61" s="53">
        <v>0</v>
      </c>
      <c r="G61" s="54"/>
      <c r="H61" s="42"/>
    </row>
    <row r="62" spans="1:8" ht="12.75">
      <c r="A62" s="68" t="s">
        <v>90</v>
      </c>
      <c r="B62" s="4" t="s">
        <v>91</v>
      </c>
      <c r="C62" s="5" t="s">
        <v>25</v>
      </c>
      <c r="D62" s="84"/>
      <c r="E62" s="55">
        <v>5391.43</v>
      </c>
      <c r="F62" s="53">
        <v>6844.2</v>
      </c>
      <c r="G62" s="54">
        <v>8974.92</v>
      </c>
      <c r="H62" s="42">
        <f t="shared" si="1"/>
        <v>1.3113176119926362</v>
      </c>
    </row>
    <row r="63" spans="1:8" ht="12.75">
      <c r="A63" s="68" t="s">
        <v>92</v>
      </c>
      <c r="B63" s="4" t="s">
        <v>169</v>
      </c>
      <c r="C63" s="5" t="s">
        <v>25</v>
      </c>
      <c r="D63" s="84"/>
      <c r="E63" s="52">
        <v>1233.87</v>
      </c>
      <c r="F63" s="53">
        <v>1357.3</v>
      </c>
      <c r="G63" s="54">
        <v>1544</v>
      </c>
      <c r="H63" s="42">
        <f t="shared" si="1"/>
        <v>1.1375524939217565</v>
      </c>
    </row>
    <row r="64" spans="1:8" ht="12.75">
      <c r="A64" s="68" t="s">
        <v>94</v>
      </c>
      <c r="B64" s="7" t="s">
        <v>93</v>
      </c>
      <c r="C64" s="8" t="s">
        <v>25</v>
      </c>
      <c r="D64" s="85"/>
      <c r="E64" s="24">
        <f>E55+E58+E59+E60+E61+E62+E63</f>
        <v>176338.03999999998</v>
      </c>
      <c r="F64" s="24">
        <f>F55+F58+F59+F60+F61+F62+F63</f>
        <v>247379.33</v>
      </c>
      <c r="G64" s="24">
        <f>G55+G58+G59+G60+G61+G62+G63</f>
        <v>330310.66</v>
      </c>
      <c r="H64" s="42">
        <f t="shared" si="1"/>
        <v>1.3352395287027417</v>
      </c>
    </row>
    <row r="65" spans="1:8" ht="12.75">
      <c r="A65" s="68"/>
      <c r="B65" s="7"/>
      <c r="C65" s="8"/>
      <c r="D65" s="85"/>
      <c r="E65" s="12"/>
      <c r="F65" s="10"/>
      <c r="G65" s="10"/>
      <c r="H65" s="38" t="s">
        <v>6</v>
      </c>
    </row>
    <row r="66" spans="1:8" ht="12.75">
      <c r="A66" s="68"/>
      <c r="B66" s="4"/>
      <c r="C66" s="8"/>
      <c r="D66" s="85"/>
      <c r="E66" s="13"/>
      <c r="F66" s="12"/>
      <c r="G66" s="12"/>
      <c r="H66" s="42"/>
    </row>
    <row r="67" spans="1:8" ht="12.75">
      <c r="A67" s="68" t="s">
        <v>94</v>
      </c>
      <c r="B67" s="7" t="s">
        <v>95</v>
      </c>
      <c r="C67" s="8" t="s">
        <v>25</v>
      </c>
      <c r="D67" s="85"/>
      <c r="E67" s="25">
        <f>E38+E51+E64</f>
        <v>626659.82025</v>
      </c>
      <c r="F67" s="25">
        <f>F38+F51+F64</f>
        <v>787628.0025</v>
      </c>
      <c r="G67" s="74">
        <f>G38+G51+G64</f>
        <v>905741.01</v>
      </c>
      <c r="H67" s="42">
        <f t="shared" si="1"/>
        <v>1.1499603964372764</v>
      </c>
    </row>
    <row r="68" spans="1:9" ht="0.75" customHeight="1">
      <c r="A68" s="68"/>
      <c r="B68" s="7"/>
      <c r="C68" s="8"/>
      <c r="D68" s="85"/>
      <c r="E68" s="26">
        <v>628236.28</v>
      </c>
      <c r="F68" s="23"/>
      <c r="G68" s="23"/>
      <c r="H68" s="42" t="e">
        <f t="shared" si="1"/>
        <v>#DIV/0!</v>
      </c>
      <c r="I68" s="22">
        <f>E68-E67</f>
        <v>1576.4597500000382</v>
      </c>
    </row>
    <row r="69" spans="1:9" ht="57" customHeight="1">
      <c r="A69" s="68" t="s">
        <v>96</v>
      </c>
      <c r="B69" s="7" t="s">
        <v>97</v>
      </c>
      <c r="C69" s="8" t="s">
        <v>25</v>
      </c>
      <c r="D69" s="85"/>
      <c r="E69" s="63">
        <v>592320.43</v>
      </c>
      <c r="F69" s="62"/>
      <c r="G69" s="60"/>
      <c r="H69" s="20"/>
      <c r="I69" s="22"/>
    </row>
    <row r="70" spans="1:8" ht="12.75">
      <c r="A70" s="69"/>
      <c r="B70" s="4"/>
      <c r="C70" s="5"/>
      <c r="D70" s="84"/>
      <c r="E70" s="15"/>
      <c r="F70" s="20"/>
      <c r="G70" s="35"/>
      <c r="H70" s="20"/>
    </row>
    <row r="71" spans="1:8" ht="12.75">
      <c r="A71" s="101" t="s">
        <v>98</v>
      </c>
      <c r="B71" s="102"/>
      <c r="C71" s="102"/>
      <c r="D71" s="80"/>
      <c r="E71" s="11"/>
      <c r="F71" s="11"/>
      <c r="G71" s="39"/>
      <c r="H71" s="39"/>
    </row>
    <row r="72" spans="1:8" ht="25.5">
      <c r="A72" s="68" t="s">
        <v>99</v>
      </c>
      <c r="B72" s="4" t="s">
        <v>100</v>
      </c>
      <c r="C72" s="5" t="s">
        <v>25</v>
      </c>
      <c r="D72" s="84"/>
      <c r="E72" s="6"/>
      <c r="F72" s="10"/>
      <c r="G72" s="86"/>
      <c r="H72" s="10"/>
    </row>
    <row r="73" spans="1:8" ht="12.75">
      <c r="A73" s="68" t="s">
        <v>101</v>
      </c>
      <c r="B73" s="4" t="s">
        <v>102</v>
      </c>
      <c r="C73" s="5" t="s">
        <v>25</v>
      </c>
      <c r="D73" s="84"/>
      <c r="E73" s="6"/>
      <c r="F73" s="10"/>
      <c r="G73" s="86"/>
      <c r="H73" s="10"/>
    </row>
    <row r="74" spans="1:8" ht="12.75">
      <c r="A74" s="68" t="s">
        <v>103</v>
      </c>
      <c r="B74" s="4" t="s">
        <v>104</v>
      </c>
      <c r="C74" s="5" t="s">
        <v>12</v>
      </c>
      <c r="D74" s="84"/>
      <c r="E74" s="6">
        <v>12</v>
      </c>
      <c r="F74" s="10">
        <v>11</v>
      </c>
      <c r="G74" s="86">
        <v>11</v>
      </c>
      <c r="H74" s="10"/>
    </row>
    <row r="75" spans="1:8" ht="25.5">
      <c r="A75" s="68" t="s">
        <v>105</v>
      </c>
      <c r="B75" s="4" t="s">
        <v>106</v>
      </c>
      <c r="C75" s="5" t="s">
        <v>25</v>
      </c>
      <c r="D75" s="84"/>
      <c r="E75" s="6"/>
      <c r="F75" s="10"/>
      <c r="G75" s="86"/>
      <c r="H75" s="10"/>
    </row>
    <row r="76" spans="1:8" ht="12.75">
      <c r="A76" s="68" t="s">
        <v>107</v>
      </c>
      <c r="B76" s="4" t="s">
        <v>108</v>
      </c>
      <c r="C76" s="5" t="s">
        <v>109</v>
      </c>
      <c r="D76" s="84"/>
      <c r="E76" s="6">
        <v>35</v>
      </c>
      <c r="F76" s="10">
        <v>35</v>
      </c>
      <c r="G76" s="86">
        <v>35</v>
      </c>
      <c r="H76" s="10"/>
    </row>
    <row r="77" spans="1:8" ht="63.75">
      <c r="A77" s="68" t="s">
        <v>110</v>
      </c>
      <c r="B77" s="4" t="s">
        <v>111</v>
      </c>
      <c r="C77" s="5" t="s">
        <v>25</v>
      </c>
      <c r="D77" s="84"/>
      <c r="E77" s="6"/>
      <c r="F77" s="10"/>
      <c r="G77" s="86"/>
      <c r="H77" s="10"/>
    </row>
    <row r="78" spans="1:8" ht="63.75">
      <c r="A78" s="68" t="s">
        <v>112</v>
      </c>
      <c r="B78" s="4" t="s">
        <v>113</v>
      </c>
      <c r="C78" s="5" t="s">
        <v>25</v>
      </c>
      <c r="D78" s="84"/>
      <c r="E78" s="6"/>
      <c r="F78" s="10"/>
      <c r="G78" s="86"/>
      <c r="H78" s="10"/>
    </row>
    <row r="79" spans="1:8" ht="12.75">
      <c r="A79" s="68" t="s">
        <v>114</v>
      </c>
      <c r="B79" s="4" t="s">
        <v>115</v>
      </c>
      <c r="C79" s="5" t="s">
        <v>25</v>
      </c>
      <c r="D79" s="84"/>
      <c r="E79" s="6">
        <v>34463</v>
      </c>
      <c r="F79" s="10">
        <v>36496.4</v>
      </c>
      <c r="G79" s="86">
        <v>38467.2</v>
      </c>
      <c r="H79" s="10"/>
    </row>
    <row r="80" spans="1:8" ht="12.75">
      <c r="A80" s="68" t="s">
        <v>116</v>
      </c>
      <c r="B80" s="4" t="s">
        <v>117</v>
      </c>
      <c r="C80" s="5" t="s">
        <v>12</v>
      </c>
      <c r="D80" s="84"/>
      <c r="E80" s="21">
        <v>0.0617</v>
      </c>
      <c r="F80" s="93">
        <v>0.0616</v>
      </c>
      <c r="G80" s="94">
        <v>0.0488</v>
      </c>
      <c r="H80" s="10"/>
    </row>
    <row r="81" spans="1:8" ht="12.75">
      <c r="A81" s="68" t="s">
        <v>118</v>
      </c>
      <c r="B81" s="4" t="s">
        <v>119</v>
      </c>
      <c r="C81" s="5" t="s">
        <v>25</v>
      </c>
      <c r="D81" s="84"/>
      <c r="E81" s="6">
        <v>62400.4</v>
      </c>
      <c r="F81" s="10">
        <v>-59592.1</v>
      </c>
      <c r="G81" s="86">
        <v>-126770.1</v>
      </c>
      <c r="H81" s="10"/>
    </row>
    <row r="82" spans="1:8" ht="12.75">
      <c r="A82" s="68"/>
      <c r="B82" s="4"/>
      <c r="C82" s="5"/>
      <c r="D82" s="84"/>
      <c r="E82" s="6"/>
      <c r="F82" s="10"/>
      <c r="G82" s="86"/>
      <c r="H82" s="10"/>
    </row>
    <row r="83" spans="1:8" ht="12.75">
      <c r="A83" s="68" t="s">
        <v>120</v>
      </c>
      <c r="B83" s="4" t="s">
        <v>121</v>
      </c>
      <c r="C83" s="5"/>
      <c r="D83" s="84"/>
      <c r="E83" s="21">
        <v>0.12</v>
      </c>
      <c r="F83" s="97">
        <f>'[1]Расчет НВВ по RAB (2011-2017)'!$J$44</f>
        <v>0.11</v>
      </c>
      <c r="G83" s="97">
        <f>'[1]Расчет НВВ по RAB (2011-2017)'!$J$44</f>
        <v>0.11</v>
      </c>
      <c r="H83" s="97"/>
    </row>
    <row r="84" spans="1:8" ht="12.75">
      <c r="A84" s="68"/>
      <c r="B84" s="4"/>
      <c r="C84" s="5"/>
      <c r="D84" s="84"/>
      <c r="E84" s="6"/>
      <c r="F84" s="10"/>
      <c r="G84" s="86"/>
      <c r="H84" s="10"/>
    </row>
    <row r="85" spans="1:8" ht="12.75">
      <c r="A85" s="68" t="s">
        <v>122</v>
      </c>
      <c r="B85" s="4" t="s">
        <v>123</v>
      </c>
      <c r="C85" s="5" t="s">
        <v>25</v>
      </c>
      <c r="D85" s="84"/>
      <c r="E85" s="6"/>
      <c r="F85" s="10"/>
      <c r="G85" s="86"/>
      <c r="H85" s="10"/>
    </row>
    <row r="86" spans="1:8" ht="12.75">
      <c r="A86" s="68" t="s">
        <v>124</v>
      </c>
      <c r="B86" s="4" t="s">
        <v>125</v>
      </c>
      <c r="C86" s="5" t="s">
        <v>25</v>
      </c>
      <c r="D86" s="84"/>
      <c r="E86" s="6"/>
      <c r="F86" s="10"/>
      <c r="G86" s="86"/>
      <c r="H86" s="10"/>
    </row>
    <row r="87" spans="1:8" ht="12.75">
      <c r="A87" s="68" t="s">
        <v>126</v>
      </c>
      <c r="B87" s="4" t="s">
        <v>127</v>
      </c>
      <c r="C87" s="5" t="s">
        <v>12</v>
      </c>
      <c r="D87" s="84"/>
      <c r="E87" s="6"/>
      <c r="F87" s="10"/>
      <c r="G87" s="86"/>
      <c r="H87" s="10"/>
    </row>
    <row r="88" spans="1:8" ht="12.75">
      <c r="A88" s="68" t="s">
        <v>128</v>
      </c>
      <c r="B88" s="4" t="s">
        <v>129</v>
      </c>
      <c r="C88" s="5"/>
      <c r="D88" s="84"/>
      <c r="E88" s="6"/>
      <c r="F88" s="10"/>
      <c r="G88" s="86"/>
      <c r="H88" s="10"/>
    </row>
    <row r="89" spans="1:8" ht="12.75">
      <c r="A89" s="68" t="s">
        <v>130</v>
      </c>
      <c r="B89" s="4" t="s">
        <v>131</v>
      </c>
      <c r="C89" s="5" t="s">
        <v>25</v>
      </c>
      <c r="D89" s="84"/>
      <c r="E89" s="6">
        <v>4862</v>
      </c>
      <c r="F89" s="10">
        <v>4862</v>
      </c>
      <c r="G89" s="86">
        <v>4862</v>
      </c>
      <c r="H89" s="10"/>
    </row>
    <row r="90" spans="1:8" ht="38.25">
      <c r="A90" s="68" t="s">
        <v>132</v>
      </c>
      <c r="B90" s="4" t="s">
        <v>133</v>
      </c>
      <c r="C90" s="5"/>
      <c r="D90" s="84"/>
      <c r="E90" s="6">
        <v>91273.07</v>
      </c>
      <c r="F90" s="10"/>
      <c r="G90" s="86"/>
      <c r="H90" s="10"/>
    </row>
    <row r="91" spans="1:8" ht="12.75">
      <c r="A91" s="69"/>
      <c r="B91" s="4"/>
      <c r="C91" s="5"/>
      <c r="D91" s="84"/>
      <c r="E91" s="6"/>
      <c r="F91" s="20"/>
      <c r="G91" s="35"/>
      <c r="H91" s="20"/>
    </row>
    <row r="92" spans="1:8" ht="12.75">
      <c r="A92" s="101" t="s">
        <v>134</v>
      </c>
      <c r="B92" s="102"/>
      <c r="C92" s="102"/>
      <c r="D92" s="80"/>
      <c r="E92" s="11"/>
      <c r="F92" s="11"/>
      <c r="G92" s="39"/>
      <c r="H92" s="39"/>
    </row>
    <row r="93" spans="1:8" ht="12.75">
      <c r="A93" s="68" t="s">
        <v>135</v>
      </c>
      <c r="B93" s="4" t="s">
        <v>136</v>
      </c>
      <c r="C93" s="5" t="s">
        <v>137</v>
      </c>
      <c r="D93" s="84"/>
      <c r="E93" s="6">
        <v>864.63</v>
      </c>
      <c r="F93" s="10">
        <v>881.44</v>
      </c>
      <c r="G93" s="86">
        <v>882.28</v>
      </c>
      <c r="H93" s="30">
        <f>G93/F93</f>
        <v>1.0009529860228716</v>
      </c>
    </row>
    <row r="94" spans="1:8" ht="25.5">
      <c r="A94" s="68" t="s">
        <v>138</v>
      </c>
      <c r="B94" s="4" t="s">
        <v>139</v>
      </c>
      <c r="C94" s="5" t="s">
        <v>12</v>
      </c>
      <c r="D94" s="84"/>
      <c r="E94" s="93">
        <f>E95/E93</f>
        <v>0.09290679250083851</v>
      </c>
      <c r="F94" s="93">
        <f>F95/F93</f>
        <v>0.0931543837357052</v>
      </c>
      <c r="G94" s="94">
        <f>G95/G93</f>
        <v>0.09281633948406402</v>
      </c>
      <c r="H94" s="30">
        <f>G94/F94</f>
        <v>0.9963711396277359</v>
      </c>
    </row>
    <row r="95" spans="1:8" ht="25.5">
      <c r="A95" s="68" t="s">
        <v>140</v>
      </c>
      <c r="B95" s="4" t="s">
        <v>141</v>
      </c>
      <c r="C95" s="5" t="s">
        <v>137</v>
      </c>
      <c r="D95" s="84"/>
      <c r="E95" s="6">
        <v>80.33</v>
      </c>
      <c r="F95" s="10">
        <v>82.11</v>
      </c>
      <c r="G95" s="86">
        <v>81.89</v>
      </c>
      <c r="H95" s="30">
        <f>G95/F95</f>
        <v>0.9973206673973938</v>
      </c>
    </row>
    <row r="96" spans="1:8" ht="12.75">
      <c r="A96" s="68" t="s">
        <v>142</v>
      </c>
      <c r="B96" s="4" t="s">
        <v>143</v>
      </c>
      <c r="C96" s="5" t="s">
        <v>144</v>
      </c>
      <c r="D96" s="84"/>
      <c r="E96" s="6"/>
      <c r="F96" s="10"/>
      <c r="G96" s="86"/>
      <c r="H96" s="10"/>
    </row>
    <row r="97" spans="1:8" ht="12.75">
      <c r="A97" s="68" t="s">
        <v>145</v>
      </c>
      <c r="B97" s="4" t="s">
        <v>146</v>
      </c>
      <c r="C97" s="5" t="s">
        <v>144</v>
      </c>
      <c r="D97" s="84"/>
      <c r="E97" s="6"/>
      <c r="F97" s="10"/>
      <c r="G97" s="86"/>
      <c r="H97" s="10"/>
    </row>
    <row r="98" spans="1:8" ht="12.75">
      <c r="A98" s="68" t="s">
        <v>147</v>
      </c>
      <c r="B98" s="4" t="s">
        <v>148</v>
      </c>
      <c r="C98" s="5" t="s">
        <v>144</v>
      </c>
      <c r="D98" s="84"/>
      <c r="E98" s="6"/>
      <c r="F98" s="10"/>
      <c r="G98" s="86"/>
      <c r="H98" s="10"/>
    </row>
    <row r="99" spans="1:8" ht="12.75">
      <c r="A99" s="68" t="s">
        <v>149</v>
      </c>
      <c r="B99" s="4" t="s">
        <v>150</v>
      </c>
      <c r="C99" s="5" t="s">
        <v>144</v>
      </c>
      <c r="D99" s="84"/>
      <c r="E99" s="6"/>
      <c r="F99" s="10"/>
      <c r="G99" s="86"/>
      <c r="H99" s="10"/>
    </row>
    <row r="100" spans="1:8" ht="25.5">
      <c r="A100" s="68" t="s">
        <v>151</v>
      </c>
      <c r="B100" s="4" t="s">
        <v>152</v>
      </c>
      <c r="C100" s="5" t="s">
        <v>25</v>
      </c>
      <c r="D100" s="84"/>
      <c r="E100" s="12">
        <v>507732.36</v>
      </c>
      <c r="F100" s="10"/>
      <c r="G100" s="86"/>
      <c r="H100" s="10"/>
    </row>
    <row r="101" spans="1:8" ht="25.5">
      <c r="A101" s="68" t="s">
        <v>153</v>
      </c>
      <c r="B101" s="4" t="s">
        <v>141</v>
      </c>
      <c r="C101" s="5" t="s">
        <v>12</v>
      </c>
      <c r="D101" s="84"/>
      <c r="E101" s="6"/>
      <c r="F101" s="10"/>
      <c r="G101" s="86"/>
      <c r="H101" s="10"/>
    </row>
    <row r="102" spans="1:8" ht="12.75">
      <c r="A102" s="68" t="s">
        <v>154</v>
      </c>
      <c r="B102" s="4" t="s">
        <v>143</v>
      </c>
      <c r="C102" s="5" t="s">
        <v>12</v>
      </c>
      <c r="D102" s="84"/>
      <c r="E102" s="6"/>
      <c r="F102" s="10"/>
      <c r="G102" s="86"/>
      <c r="H102" s="10"/>
    </row>
    <row r="103" spans="1:8" ht="12.75">
      <c r="A103" s="68" t="s">
        <v>155</v>
      </c>
      <c r="B103" s="4" t="s">
        <v>146</v>
      </c>
      <c r="C103" s="5" t="s">
        <v>12</v>
      </c>
      <c r="D103" s="84"/>
      <c r="E103" s="6"/>
      <c r="F103" s="10"/>
      <c r="G103" s="86"/>
      <c r="H103" s="10"/>
    </row>
    <row r="104" spans="1:8" ht="12.75">
      <c r="A104" s="68" t="s">
        <v>156</v>
      </c>
      <c r="B104" s="4" t="s">
        <v>148</v>
      </c>
      <c r="C104" s="5" t="s">
        <v>12</v>
      </c>
      <c r="D104" s="84"/>
      <c r="E104" s="6"/>
      <c r="F104" s="10"/>
      <c r="G104" s="86"/>
      <c r="H104" s="10"/>
    </row>
    <row r="105" spans="1:8" ht="12.75">
      <c r="A105" s="68" t="s">
        <v>157</v>
      </c>
      <c r="B105" s="4" t="s">
        <v>150</v>
      </c>
      <c r="C105" s="5" t="s">
        <v>12</v>
      </c>
      <c r="D105" s="84"/>
      <c r="E105" s="6"/>
      <c r="F105" s="10"/>
      <c r="G105" s="86"/>
      <c r="H105" s="10"/>
    </row>
    <row r="106" spans="1:8" ht="26.25" thickBot="1">
      <c r="A106" s="71" t="s">
        <v>158</v>
      </c>
      <c r="B106" s="17" t="s">
        <v>152</v>
      </c>
      <c r="C106" s="18" t="s">
        <v>12</v>
      </c>
      <c r="D106" s="88"/>
      <c r="E106" s="19"/>
      <c r="F106" s="95"/>
      <c r="G106" s="96"/>
      <c r="H106" s="95"/>
    </row>
  </sheetData>
  <mergeCells count="13">
    <mergeCell ref="E4:E6"/>
    <mergeCell ref="A54:C54"/>
    <mergeCell ref="A71:C71"/>
    <mergeCell ref="G4:H4"/>
    <mergeCell ref="D4:D6"/>
    <mergeCell ref="A92:C92"/>
    <mergeCell ref="A4:A6"/>
    <mergeCell ref="B4:B6"/>
    <mergeCell ref="C4:C6"/>
    <mergeCell ref="A7:C7"/>
    <mergeCell ref="A19:C19"/>
    <mergeCell ref="A40:C40"/>
    <mergeCell ref="A53:C53"/>
  </mergeCells>
  <dataValidations count="1">
    <dataValidation type="decimal" allowBlank="1" showInputMessage="1" showErrorMessage="1" error="Ввведеное значение неверно" sqref="G8:G9 G11:G15">
      <formula1>-1000000000000000</formula1>
      <formula2>1000000000000000</formula2>
    </dataValidation>
  </dataValidations>
  <printOptions/>
  <pageMargins left="0.17" right="0.16" top="1.14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6"/>
  <sheetViews>
    <sheetView workbookViewId="0" topLeftCell="A1">
      <selection activeCell="A2" sqref="A2"/>
    </sheetView>
  </sheetViews>
  <sheetFormatPr defaultColWidth="9.33203125" defaultRowHeight="11.25"/>
  <cols>
    <col min="1" max="1" width="8.83203125" style="0" customWidth="1"/>
    <col min="2" max="2" width="63.16015625" style="0" customWidth="1"/>
    <col min="3" max="3" width="10.16015625" style="0" customWidth="1"/>
    <col min="4" max="4" width="13.5" style="0" customWidth="1"/>
    <col min="5" max="5" width="18.83203125" style="0" customWidth="1"/>
    <col min="6" max="6" width="13.66015625" style="0" customWidth="1"/>
    <col min="7" max="7" width="11.83203125" style="0" customWidth="1"/>
    <col min="8" max="16384" width="10.33203125" style="0" customWidth="1"/>
  </cols>
  <sheetData>
    <row r="1" spans="4:7" ht="11.25">
      <c r="D1" s="27"/>
      <c r="E1" s="27"/>
      <c r="F1" s="27"/>
      <c r="G1" s="27"/>
    </row>
    <row r="2" spans="1:7" ht="15.75">
      <c r="A2" s="1" t="s">
        <v>249</v>
      </c>
      <c r="D2" s="27"/>
      <c r="E2" s="27"/>
      <c r="F2" s="27"/>
      <c r="G2" s="27"/>
    </row>
    <row r="3" spans="1:7" ht="12" thickBot="1">
      <c r="A3" s="64"/>
      <c r="B3" s="64"/>
      <c r="C3" s="64"/>
      <c r="D3" s="65"/>
      <c r="E3" s="27"/>
      <c r="F3" s="27"/>
      <c r="G3" s="27"/>
    </row>
    <row r="4" spans="1:7" ht="27.75" customHeight="1" thickBot="1">
      <c r="A4" s="109" t="s">
        <v>7</v>
      </c>
      <c r="B4" s="112" t="s">
        <v>8</v>
      </c>
      <c r="C4" s="109" t="s">
        <v>9</v>
      </c>
      <c r="D4" s="98" t="s">
        <v>159</v>
      </c>
      <c r="E4" s="48" t="s">
        <v>160</v>
      </c>
      <c r="F4" s="107" t="s">
        <v>163</v>
      </c>
      <c r="G4" s="108"/>
    </row>
    <row r="5" spans="1:7" ht="12.75" customHeight="1" thickBot="1">
      <c r="A5" s="110"/>
      <c r="B5" s="113"/>
      <c r="C5" s="110"/>
      <c r="D5" s="99"/>
      <c r="E5" s="50" t="s">
        <v>161</v>
      </c>
      <c r="F5" s="44" t="s">
        <v>164</v>
      </c>
      <c r="G5" s="46" t="s">
        <v>246</v>
      </c>
    </row>
    <row r="6" spans="1:7" ht="14.25" customHeight="1" thickBot="1">
      <c r="A6" s="111"/>
      <c r="B6" s="114"/>
      <c r="C6" s="111"/>
      <c r="D6" s="100"/>
      <c r="E6" s="49" t="s">
        <v>162</v>
      </c>
      <c r="F6" s="45" t="s">
        <v>165</v>
      </c>
      <c r="G6" s="47" t="s">
        <v>2</v>
      </c>
    </row>
    <row r="7" spans="1:7" ht="12.75">
      <c r="A7" s="115"/>
      <c r="B7" s="116"/>
      <c r="C7" s="117"/>
      <c r="D7" s="104"/>
      <c r="E7" s="105"/>
      <c r="F7" s="106"/>
      <c r="G7" s="79"/>
    </row>
    <row r="8" spans="1:8" ht="12.75">
      <c r="A8" s="66" t="s">
        <v>172</v>
      </c>
      <c r="B8" s="36" t="s">
        <v>11</v>
      </c>
      <c r="C8" s="37" t="s">
        <v>12</v>
      </c>
      <c r="D8" s="29">
        <v>0.051</v>
      </c>
      <c r="E8" s="30">
        <v>0.059</v>
      </c>
      <c r="F8" s="91">
        <v>0.054</v>
      </c>
      <c r="G8" s="42">
        <f>F8/E8</f>
        <v>0.9152542372881356</v>
      </c>
      <c r="H8" s="27"/>
    </row>
    <row r="9" spans="1:7" ht="12.75">
      <c r="A9" s="67" t="s">
        <v>176</v>
      </c>
      <c r="B9" s="4" t="s">
        <v>13</v>
      </c>
      <c r="C9" s="5" t="s">
        <v>12</v>
      </c>
      <c r="D9" s="29">
        <v>0.01</v>
      </c>
      <c r="E9" s="29">
        <v>0.01</v>
      </c>
      <c r="F9" s="91">
        <v>0.01</v>
      </c>
      <c r="G9" s="42">
        <f aca="true" t="shared" si="0" ref="G9:G17">F9/E9</f>
        <v>1</v>
      </c>
    </row>
    <row r="10" spans="1:7" ht="12.75">
      <c r="A10" s="67" t="s">
        <v>177</v>
      </c>
      <c r="B10" s="7" t="s">
        <v>14</v>
      </c>
      <c r="C10" s="8" t="s">
        <v>15</v>
      </c>
      <c r="D10" s="9">
        <v>12239.33</v>
      </c>
      <c r="E10" s="89">
        <v>12943.6</v>
      </c>
      <c r="F10" s="89">
        <f>SUM(F11:F14)</f>
        <v>12949.7</v>
      </c>
      <c r="G10" s="42">
        <f t="shared" si="0"/>
        <v>1.000471275379338</v>
      </c>
    </row>
    <row r="11" spans="1:7" ht="12.75">
      <c r="A11" s="68"/>
      <c r="B11" s="4" t="s">
        <v>16</v>
      </c>
      <c r="C11" s="5" t="s">
        <v>15</v>
      </c>
      <c r="D11" s="6"/>
      <c r="E11" s="31"/>
      <c r="F11" s="81"/>
      <c r="G11" s="42"/>
    </row>
    <row r="12" spans="1:7" ht="12.75">
      <c r="A12" s="68"/>
      <c r="B12" s="4" t="s">
        <v>17</v>
      </c>
      <c r="C12" s="5" t="s">
        <v>15</v>
      </c>
      <c r="D12" s="6">
        <v>2084.06</v>
      </c>
      <c r="E12" s="28">
        <v>2296.74</v>
      </c>
      <c r="F12" s="81">
        <v>2296.74</v>
      </c>
      <c r="G12" s="42">
        <f t="shared" si="0"/>
        <v>1</v>
      </c>
    </row>
    <row r="13" spans="1:7" ht="12.75">
      <c r="A13" s="68"/>
      <c r="B13" s="4" t="s">
        <v>18</v>
      </c>
      <c r="C13" s="5" t="s">
        <v>15</v>
      </c>
      <c r="D13" s="6">
        <v>8881.47</v>
      </c>
      <c r="E13" s="28">
        <v>9268.19</v>
      </c>
      <c r="F13" s="81">
        <v>9274.29</v>
      </c>
      <c r="G13" s="42">
        <f t="shared" si="0"/>
        <v>1.0006581651865143</v>
      </c>
    </row>
    <row r="14" spans="1:7" ht="12.75">
      <c r="A14" s="68"/>
      <c r="B14" s="4" t="s">
        <v>19</v>
      </c>
      <c r="C14" s="5" t="s">
        <v>15</v>
      </c>
      <c r="D14" s="6">
        <v>1273.8</v>
      </c>
      <c r="E14" s="28">
        <v>1278.67</v>
      </c>
      <c r="F14" s="81">
        <v>1378.67</v>
      </c>
      <c r="G14" s="42">
        <f t="shared" si="0"/>
        <v>1.0782062611932712</v>
      </c>
    </row>
    <row r="15" spans="1:7" ht="25.5">
      <c r="A15" s="67" t="s">
        <v>178</v>
      </c>
      <c r="B15" s="4" t="s">
        <v>20</v>
      </c>
      <c r="C15" s="5"/>
      <c r="D15" s="32"/>
      <c r="E15" s="28">
        <v>0.75</v>
      </c>
      <c r="F15" s="28">
        <v>0.75</v>
      </c>
      <c r="G15" s="42">
        <f t="shared" si="0"/>
        <v>1</v>
      </c>
    </row>
    <row r="16" spans="1:7" ht="13.5" thickBot="1">
      <c r="A16" s="67" t="s">
        <v>179</v>
      </c>
      <c r="B16" s="4" t="s">
        <v>21</v>
      </c>
      <c r="C16" s="5" t="s">
        <v>12</v>
      </c>
      <c r="D16" s="43"/>
      <c r="E16" s="82">
        <f>IF(D10=0,0,(E10-D10)/D10*E15)</f>
        <v>0.043156161325824234</v>
      </c>
      <c r="F16" s="82">
        <f>IF(E10=0,0,(F10-E10)/E10*F15)</f>
        <v>0.0003534565345035595</v>
      </c>
      <c r="G16" s="42">
        <f t="shared" si="0"/>
        <v>0.008190175484677653</v>
      </c>
    </row>
    <row r="17" spans="1:7" ht="13.5" thickBot="1">
      <c r="A17" s="67" t="s">
        <v>180</v>
      </c>
      <c r="B17" s="7" t="s">
        <v>22</v>
      </c>
      <c r="C17" s="8"/>
      <c r="D17" s="51"/>
      <c r="E17" s="83">
        <f>(1+E8)*(1-E9)*(1+E16)</f>
        <v>1.0936553510956073</v>
      </c>
      <c r="F17" s="83">
        <f>(1+F8)*(1-F9)*(1+F16)</f>
        <v>1.043828817755493</v>
      </c>
      <c r="G17" s="42">
        <f t="shared" si="0"/>
        <v>0.9544403698201643</v>
      </c>
    </row>
    <row r="18" spans="1:7" ht="12.75">
      <c r="A18" s="69"/>
      <c r="B18" s="4"/>
      <c r="C18" s="5"/>
      <c r="D18" s="32"/>
      <c r="E18" s="28"/>
      <c r="F18" s="38"/>
      <c r="G18" s="40"/>
    </row>
    <row r="19" spans="1:7" ht="12.75">
      <c r="A19" s="101" t="s">
        <v>23</v>
      </c>
      <c r="B19" s="102"/>
      <c r="C19" s="102"/>
      <c r="D19" s="102"/>
      <c r="E19" s="102"/>
      <c r="F19" s="103"/>
      <c r="G19" s="41"/>
    </row>
    <row r="20" spans="1:7" ht="12.75">
      <c r="A20" s="67" t="s">
        <v>181</v>
      </c>
      <c r="B20" s="4" t="s">
        <v>170</v>
      </c>
      <c r="C20" s="5" t="s">
        <v>25</v>
      </c>
      <c r="D20" s="52">
        <v>36346.39</v>
      </c>
      <c r="E20" s="53">
        <f>E21+E22</f>
        <v>46805.38</v>
      </c>
      <c r="F20" s="54">
        <f>F21+F22</f>
        <v>49056.33500000001</v>
      </c>
      <c r="G20" s="42">
        <f>F20/E20</f>
        <v>1.0480918005579702</v>
      </c>
    </row>
    <row r="21" spans="1:7" ht="12.75">
      <c r="A21" s="67"/>
      <c r="B21" s="4" t="s">
        <v>207</v>
      </c>
      <c r="C21" s="5"/>
      <c r="D21" s="52">
        <v>7829.2</v>
      </c>
      <c r="E21" s="53">
        <v>15442.69</v>
      </c>
      <c r="F21" s="54">
        <v>15886.27</v>
      </c>
      <c r="G21" s="42">
        <f aca="true" t="shared" si="1" ref="G21:G77">F21/E21</f>
        <v>1.0287242701886783</v>
      </c>
    </row>
    <row r="22" spans="1:7" ht="12.75">
      <c r="A22" s="67"/>
      <c r="B22" s="4" t="s">
        <v>208</v>
      </c>
      <c r="C22" s="5"/>
      <c r="D22" s="52">
        <f>D20-D21</f>
        <v>28517.19</v>
      </c>
      <c r="E22" s="53">
        <v>31362.69</v>
      </c>
      <c r="F22" s="54">
        <v>33170.065</v>
      </c>
      <c r="G22" s="42">
        <f t="shared" si="1"/>
        <v>1.0576281881433003</v>
      </c>
    </row>
    <row r="23" spans="1:7" ht="12.75">
      <c r="A23" s="67" t="s">
        <v>59</v>
      </c>
      <c r="B23" s="4" t="s">
        <v>29</v>
      </c>
      <c r="C23" s="5" t="s">
        <v>25</v>
      </c>
      <c r="D23" s="52">
        <v>157501.12</v>
      </c>
      <c r="E23" s="53">
        <v>215683.9</v>
      </c>
      <c r="F23" s="54">
        <v>227325.7</v>
      </c>
      <c r="G23" s="42">
        <f t="shared" si="1"/>
        <v>1.0539762124108476</v>
      </c>
    </row>
    <row r="24" spans="1:7" ht="25.5">
      <c r="A24" s="67" t="s">
        <v>61</v>
      </c>
      <c r="B24" s="4" t="s">
        <v>182</v>
      </c>
      <c r="C24" s="5" t="s">
        <v>25</v>
      </c>
      <c r="D24" s="54">
        <f>D25+D27+D28+D37+D38+D39+D40+D41+D42+D43</f>
        <v>88389.84</v>
      </c>
      <c r="E24" s="53">
        <f>E25+E27+E28+E37+E38+E39+E40+E41+E42+E43</f>
        <v>63215.67</v>
      </c>
      <c r="F24" s="54">
        <f>F25+F27+F28+F37+F38+F39+F40+F41+F42+F43</f>
        <v>65978.311</v>
      </c>
      <c r="G24" s="42">
        <f t="shared" si="1"/>
        <v>1.0437018384840342</v>
      </c>
    </row>
    <row r="25" spans="1:7" ht="12" customHeight="1">
      <c r="A25" s="67" t="s">
        <v>63</v>
      </c>
      <c r="B25" s="4" t="s">
        <v>209</v>
      </c>
      <c r="C25" s="5" t="s">
        <v>25</v>
      </c>
      <c r="D25" s="52">
        <v>35299.48</v>
      </c>
      <c r="E25" s="53">
        <v>3100</v>
      </c>
      <c r="F25" s="54">
        <v>3410</v>
      </c>
      <c r="G25" s="42">
        <f t="shared" si="1"/>
        <v>1.1</v>
      </c>
    </row>
    <row r="26" spans="1:9" ht="12.75" hidden="1">
      <c r="A26" s="67"/>
      <c r="B26" s="34" t="s">
        <v>247</v>
      </c>
      <c r="C26" s="5" t="s">
        <v>25</v>
      </c>
      <c r="D26" s="52">
        <v>32720</v>
      </c>
      <c r="E26" s="53"/>
      <c r="F26" s="54"/>
      <c r="G26" s="42"/>
      <c r="I26" s="22"/>
    </row>
    <row r="27" spans="1:7" ht="12.75">
      <c r="A27" s="67" t="s">
        <v>65</v>
      </c>
      <c r="B27" s="4" t="s">
        <v>210</v>
      </c>
      <c r="C27" s="5" t="s">
        <v>25</v>
      </c>
      <c r="D27" s="52">
        <v>16191.13</v>
      </c>
      <c r="E27" s="56">
        <v>16233.9</v>
      </c>
      <c r="F27" s="54">
        <v>16358.16</v>
      </c>
      <c r="G27" s="42">
        <f t="shared" si="1"/>
        <v>1.0076543529281319</v>
      </c>
    </row>
    <row r="28" spans="1:7" ht="12.75">
      <c r="A28" s="67" t="s">
        <v>67</v>
      </c>
      <c r="B28" s="4" t="s">
        <v>211</v>
      </c>
      <c r="C28" s="5"/>
      <c r="D28" s="52">
        <f>SUM(D29:D36)</f>
        <v>15809.629999999997</v>
      </c>
      <c r="E28" s="52">
        <f>SUM(E29:E36)</f>
        <v>17675.07</v>
      </c>
      <c r="F28" s="57">
        <f>SUM(F29:F36)</f>
        <v>19104.150999999998</v>
      </c>
      <c r="G28" s="42">
        <f t="shared" si="1"/>
        <v>1.08085291882861</v>
      </c>
    </row>
    <row r="29" spans="1:7" ht="12.75">
      <c r="A29" s="67" t="s">
        <v>183</v>
      </c>
      <c r="B29" s="33" t="s">
        <v>212</v>
      </c>
      <c r="C29" s="5" t="s">
        <v>25</v>
      </c>
      <c r="D29" s="52">
        <v>1435.54</v>
      </c>
      <c r="E29" s="53">
        <v>1915.47</v>
      </c>
      <c r="F29" s="54">
        <v>2238.97</v>
      </c>
      <c r="G29" s="42">
        <f t="shared" si="1"/>
        <v>1.1688880535847597</v>
      </c>
    </row>
    <row r="30" spans="1:7" ht="25.5">
      <c r="A30" s="67" t="s">
        <v>184</v>
      </c>
      <c r="B30" s="33" t="s">
        <v>213</v>
      </c>
      <c r="C30" s="5" t="s">
        <v>25</v>
      </c>
      <c r="D30" s="52">
        <v>2716.68</v>
      </c>
      <c r="E30" s="53">
        <v>3488</v>
      </c>
      <c r="F30" s="54">
        <v>3995.148</v>
      </c>
      <c r="G30" s="42">
        <f t="shared" si="1"/>
        <v>1.1453979357798165</v>
      </c>
    </row>
    <row r="31" spans="1:7" ht="18" customHeight="1">
      <c r="A31" s="67" t="s">
        <v>185</v>
      </c>
      <c r="B31" s="33" t="s">
        <v>214</v>
      </c>
      <c r="C31" s="5" t="s">
        <v>25</v>
      </c>
      <c r="D31" s="52">
        <v>7615.04</v>
      </c>
      <c r="E31" s="53">
        <v>7638.8</v>
      </c>
      <c r="F31" s="54">
        <v>7853.84</v>
      </c>
      <c r="G31" s="42">
        <f t="shared" si="1"/>
        <v>1.0281510184845788</v>
      </c>
    </row>
    <row r="32" spans="1:7" ht="12.75">
      <c r="A32" s="67" t="s">
        <v>186</v>
      </c>
      <c r="B32" s="33" t="s">
        <v>215</v>
      </c>
      <c r="C32" s="5" t="s">
        <v>25</v>
      </c>
      <c r="D32" s="52">
        <v>941.2</v>
      </c>
      <c r="E32" s="53">
        <v>2664.8</v>
      </c>
      <c r="F32" s="54">
        <v>2347</v>
      </c>
      <c r="G32" s="42">
        <f t="shared" si="1"/>
        <v>0.8807415190633443</v>
      </c>
    </row>
    <row r="33" spans="1:9" ht="12.75">
      <c r="A33" s="67" t="s">
        <v>187</v>
      </c>
      <c r="B33" s="33" t="s">
        <v>216</v>
      </c>
      <c r="C33" s="5" t="s">
        <v>25</v>
      </c>
      <c r="D33" s="52">
        <v>456.42</v>
      </c>
      <c r="E33" s="53">
        <v>628</v>
      </c>
      <c r="F33" s="54">
        <v>550</v>
      </c>
      <c r="G33" s="42">
        <f t="shared" si="1"/>
        <v>0.8757961783439491</v>
      </c>
      <c r="I33" s="73"/>
    </row>
    <row r="34" spans="1:7" ht="12.75">
      <c r="A34" s="67" t="s">
        <v>188</v>
      </c>
      <c r="B34" s="33" t="s">
        <v>245</v>
      </c>
      <c r="C34" s="5"/>
      <c r="D34" s="52"/>
      <c r="E34" s="53">
        <v>750</v>
      </c>
      <c r="F34" s="54"/>
      <c r="G34" s="42">
        <f t="shared" si="1"/>
        <v>0</v>
      </c>
    </row>
    <row r="35" spans="1:7" ht="12.75">
      <c r="A35" s="67" t="s">
        <v>189</v>
      </c>
      <c r="B35" s="33" t="s">
        <v>217</v>
      </c>
      <c r="C35" s="5" t="s">
        <v>25</v>
      </c>
      <c r="D35" s="52">
        <v>612.13</v>
      </c>
      <c r="E35" s="53">
        <v>590</v>
      </c>
      <c r="F35" s="54">
        <v>750</v>
      </c>
      <c r="G35" s="42">
        <f t="shared" si="1"/>
        <v>1.271186440677966</v>
      </c>
    </row>
    <row r="36" spans="1:7" ht="12.75">
      <c r="A36" s="67" t="s">
        <v>244</v>
      </c>
      <c r="B36" s="33" t="s">
        <v>218</v>
      </c>
      <c r="C36" s="5" t="s">
        <v>25</v>
      </c>
      <c r="D36" s="52">
        <v>2032.62</v>
      </c>
      <c r="E36" s="23"/>
      <c r="F36" s="54">
        <v>1369.193</v>
      </c>
      <c r="G36" s="42"/>
    </row>
    <row r="37" spans="1:7" ht="25.5">
      <c r="A37" s="67" t="s">
        <v>190</v>
      </c>
      <c r="B37" s="4" t="s">
        <v>219</v>
      </c>
      <c r="C37" s="5" t="s">
        <v>25</v>
      </c>
      <c r="D37" s="52">
        <f>1814.73+1113.44</f>
        <v>2928.17</v>
      </c>
      <c r="E37" s="52">
        <v>4467.5</v>
      </c>
      <c r="F37" s="54">
        <v>4682</v>
      </c>
      <c r="G37" s="42">
        <f t="shared" si="1"/>
        <v>1.0480134303301623</v>
      </c>
    </row>
    <row r="38" spans="1:8" ht="12.75">
      <c r="A38" s="67" t="s">
        <v>191</v>
      </c>
      <c r="B38" s="4" t="s">
        <v>220</v>
      </c>
      <c r="C38" s="5" t="s">
        <v>25</v>
      </c>
      <c r="D38" s="52">
        <v>892.28</v>
      </c>
      <c r="E38" s="53">
        <v>1286</v>
      </c>
      <c r="F38" s="54">
        <v>1340.6</v>
      </c>
      <c r="G38" s="42">
        <f t="shared" si="1"/>
        <v>1.042457231726283</v>
      </c>
      <c r="H38" s="73"/>
    </row>
    <row r="39" spans="1:7" ht="12.75">
      <c r="A39" s="67" t="s">
        <v>192</v>
      </c>
      <c r="B39" s="4" t="s">
        <v>221</v>
      </c>
      <c r="C39" s="5" t="s">
        <v>25</v>
      </c>
      <c r="D39" s="52">
        <v>31.58</v>
      </c>
      <c r="E39" s="53">
        <v>286.2</v>
      </c>
      <c r="F39" s="54">
        <v>134.3</v>
      </c>
      <c r="G39" s="42">
        <f t="shared" si="1"/>
        <v>0.46925227113906365</v>
      </c>
    </row>
    <row r="40" spans="1:7" ht="12.75">
      <c r="A40" s="67" t="s">
        <v>193</v>
      </c>
      <c r="B40" s="4" t="s">
        <v>222</v>
      </c>
      <c r="C40" s="5" t="s">
        <v>25</v>
      </c>
      <c r="D40" s="52">
        <v>12652.39</v>
      </c>
      <c r="E40" s="53">
        <v>16455</v>
      </c>
      <c r="F40" s="54">
        <v>16554</v>
      </c>
      <c r="G40" s="42">
        <f t="shared" si="1"/>
        <v>1.0060164083865086</v>
      </c>
    </row>
    <row r="41" spans="1:7" ht="12.75">
      <c r="A41" s="67" t="s">
        <v>194</v>
      </c>
      <c r="B41" s="4" t="s">
        <v>223</v>
      </c>
      <c r="C41" s="5" t="s">
        <v>25</v>
      </c>
      <c r="D41" s="52"/>
      <c r="E41" s="53"/>
      <c r="F41" s="54"/>
      <c r="G41" s="42"/>
    </row>
    <row r="42" spans="1:7" ht="12.75">
      <c r="A42" s="67" t="s">
        <v>195</v>
      </c>
      <c r="B42" s="4" t="s">
        <v>224</v>
      </c>
      <c r="C42" s="5" t="s">
        <v>25</v>
      </c>
      <c r="D42" s="52"/>
      <c r="E42" s="53"/>
      <c r="F42" s="54"/>
      <c r="G42" s="42"/>
    </row>
    <row r="43" spans="1:7" ht="12.75">
      <c r="A43" s="67" t="s">
        <v>196</v>
      </c>
      <c r="B43" s="4" t="s">
        <v>225</v>
      </c>
      <c r="C43" s="5" t="s">
        <v>25</v>
      </c>
      <c r="D43" s="52">
        <f>2292.78+1928.02+364.38+0</f>
        <v>4585.18</v>
      </c>
      <c r="E43" s="53">
        <v>3712</v>
      </c>
      <c r="F43" s="54">
        <v>4395.1</v>
      </c>
      <c r="G43" s="42">
        <f t="shared" si="1"/>
        <v>1.1840247844827587</v>
      </c>
    </row>
    <row r="44" spans="1:7" ht="12.75">
      <c r="A44" s="67" t="s">
        <v>69</v>
      </c>
      <c r="B44" s="4" t="s">
        <v>197</v>
      </c>
      <c r="C44" s="5" t="s">
        <v>25</v>
      </c>
      <c r="D44" s="53">
        <f>D45+D46+D47</f>
        <v>1701.57</v>
      </c>
      <c r="E44" s="53">
        <f>E45+E46+E47</f>
        <v>15513.9</v>
      </c>
      <c r="F44" s="53">
        <f>F45+F46+F47</f>
        <v>15710</v>
      </c>
      <c r="G44" s="42">
        <f t="shared" si="1"/>
        <v>1.0126402774286285</v>
      </c>
    </row>
    <row r="45" spans="1:7" ht="12.75">
      <c r="A45" s="67" t="s">
        <v>201</v>
      </c>
      <c r="B45" s="4" t="s">
        <v>199</v>
      </c>
      <c r="C45" s="5" t="s">
        <v>25</v>
      </c>
      <c r="D45" s="52">
        <v>1365.82</v>
      </c>
      <c r="E45" s="53">
        <v>1513.9</v>
      </c>
      <c r="F45" s="54">
        <v>1710</v>
      </c>
      <c r="G45" s="42">
        <f t="shared" si="1"/>
        <v>1.129532994253253</v>
      </c>
    </row>
    <row r="46" spans="1:7" ht="12.75">
      <c r="A46" s="67" t="s">
        <v>202</v>
      </c>
      <c r="B46" s="4" t="s">
        <v>200</v>
      </c>
      <c r="C46" s="5" t="s">
        <v>25</v>
      </c>
      <c r="D46" s="52">
        <v>335.75</v>
      </c>
      <c r="E46" s="53">
        <v>14000</v>
      </c>
      <c r="F46" s="54">
        <v>14000</v>
      </c>
      <c r="G46" s="42">
        <f t="shared" si="1"/>
        <v>1</v>
      </c>
    </row>
    <row r="47" spans="1:7" ht="12.75">
      <c r="A47" s="67" t="s">
        <v>203</v>
      </c>
      <c r="B47" s="4" t="s">
        <v>3</v>
      </c>
      <c r="C47" s="5" t="s">
        <v>25</v>
      </c>
      <c r="D47" s="52"/>
      <c r="E47" s="53"/>
      <c r="F47" s="54"/>
      <c r="G47" s="42"/>
    </row>
    <row r="48" spans="1:7" ht="12.75">
      <c r="A48" s="67" t="s">
        <v>71</v>
      </c>
      <c r="B48" s="4" t="s">
        <v>198</v>
      </c>
      <c r="C48" s="5" t="s">
        <v>25</v>
      </c>
      <c r="D48" s="52">
        <f>D49+D50</f>
        <v>6625.3</v>
      </c>
      <c r="E48" s="52">
        <f>E49+E50</f>
        <v>8201.5</v>
      </c>
      <c r="F48" s="57">
        <f>F49+F50</f>
        <v>10518.92</v>
      </c>
      <c r="G48" s="42">
        <f t="shared" si="1"/>
        <v>1.2825605072242883</v>
      </c>
    </row>
    <row r="49" spans="1:7" ht="25.5">
      <c r="A49" s="67" t="s">
        <v>204</v>
      </c>
      <c r="B49" s="4" t="s">
        <v>226</v>
      </c>
      <c r="C49" s="5" t="s">
        <v>25</v>
      </c>
      <c r="D49" s="52">
        <v>5391.43</v>
      </c>
      <c r="E49" s="53">
        <v>6844.2</v>
      </c>
      <c r="F49" s="54">
        <v>8974.92</v>
      </c>
      <c r="G49" s="42">
        <f t="shared" si="1"/>
        <v>1.3113176119926362</v>
      </c>
    </row>
    <row r="50" spans="1:7" ht="12.75">
      <c r="A50" s="67" t="s">
        <v>205</v>
      </c>
      <c r="B50" s="4" t="s">
        <v>206</v>
      </c>
      <c r="C50" s="5" t="s">
        <v>25</v>
      </c>
      <c r="D50" s="52">
        <v>1233.87</v>
      </c>
      <c r="E50" s="53">
        <v>1357.3</v>
      </c>
      <c r="F50" s="54">
        <v>1544</v>
      </c>
      <c r="G50" s="42">
        <f t="shared" si="1"/>
        <v>1.1375524939217565</v>
      </c>
    </row>
    <row r="51" spans="1:7" ht="12.75">
      <c r="A51" s="67"/>
      <c r="B51" s="4"/>
      <c r="C51" s="5"/>
      <c r="D51" s="52"/>
      <c r="E51" s="53"/>
      <c r="F51" s="54"/>
      <c r="G51" s="40"/>
    </row>
    <row r="52" spans="1:7" ht="12.75">
      <c r="A52" s="68"/>
      <c r="B52" s="7" t="s">
        <v>55</v>
      </c>
      <c r="C52" s="8" t="s">
        <v>25</v>
      </c>
      <c r="D52" s="58">
        <f>D20+D23+D24+D44+D48</f>
        <v>290564.22</v>
      </c>
      <c r="E52" s="58">
        <f>E20+E23+E24+E44+E48</f>
        <v>349420.35</v>
      </c>
      <c r="F52" s="59">
        <f>F20+F23+F24+F44+F48</f>
        <v>368589.266</v>
      </c>
      <c r="G52" s="42">
        <f t="shared" si="1"/>
        <v>1.0548591860777428</v>
      </c>
    </row>
    <row r="53" spans="1:7" ht="12.75">
      <c r="A53" s="68"/>
      <c r="B53" s="4"/>
      <c r="C53" s="14"/>
      <c r="D53" s="52"/>
      <c r="E53" s="53"/>
      <c r="F53" s="54"/>
      <c r="G53" s="42"/>
    </row>
    <row r="54" spans="1:7" ht="12.75">
      <c r="A54" s="101" t="s">
        <v>56</v>
      </c>
      <c r="B54" s="102"/>
      <c r="C54" s="102"/>
      <c r="D54" s="102"/>
      <c r="E54" s="102"/>
      <c r="F54" s="102"/>
      <c r="G54" s="78"/>
    </row>
    <row r="55" spans="1:7" ht="12.75">
      <c r="A55" s="67" t="s">
        <v>80</v>
      </c>
      <c r="B55" s="4" t="s">
        <v>58</v>
      </c>
      <c r="C55" s="5" t="s">
        <v>25</v>
      </c>
      <c r="D55" s="52">
        <v>3095.81</v>
      </c>
      <c r="E55" s="53">
        <v>4997.6</v>
      </c>
      <c r="F55" s="54">
        <v>4390.79</v>
      </c>
      <c r="G55" s="42">
        <f t="shared" si="1"/>
        <v>0.878579718264767</v>
      </c>
    </row>
    <row r="56" spans="1:7" ht="12.75">
      <c r="A56" s="67" t="s">
        <v>82</v>
      </c>
      <c r="B56" s="4" t="s">
        <v>168</v>
      </c>
      <c r="C56" s="5" t="s">
        <v>25</v>
      </c>
      <c r="D56" s="52">
        <v>3185.88</v>
      </c>
      <c r="E56" s="53">
        <v>3548.64</v>
      </c>
      <c r="F56" s="54">
        <v>4429.67</v>
      </c>
      <c r="G56" s="42">
        <f>F56/E56</f>
        <v>1.2482725776635557</v>
      </c>
    </row>
    <row r="57" spans="1:7" ht="12.75">
      <c r="A57" s="67" t="s">
        <v>84</v>
      </c>
      <c r="B57" s="4" t="s">
        <v>60</v>
      </c>
      <c r="C57" s="5" t="s">
        <v>25</v>
      </c>
      <c r="D57" s="52">
        <v>77805.37</v>
      </c>
      <c r="E57" s="53">
        <v>80572.6</v>
      </c>
      <c r="F57" s="54">
        <v>84005.36</v>
      </c>
      <c r="G57" s="42">
        <f t="shared" si="1"/>
        <v>1.0426045578769954</v>
      </c>
    </row>
    <row r="58" spans="1:7" ht="12.75">
      <c r="A58" s="67" t="s">
        <v>86</v>
      </c>
      <c r="B58" s="4" t="s">
        <v>62</v>
      </c>
      <c r="C58" s="5" t="s">
        <v>25</v>
      </c>
      <c r="D58" s="52">
        <f>SUM(D59:D61)</f>
        <v>7884.16</v>
      </c>
      <c r="E58" s="52">
        <f>SUM(E59:E61)</f>
        <v>9742.1</v>
      </c>
      <c r="F58" s="54">
        <f>SUM(F59:F61)</f>
        <v>17374.138000000003</v>
      </c>
      <c r="G58" s="42">
        <f t="shared" si="1"/>
        <v>1.7834078894694165</v>
      </c>
    </row>
    <row r="59" spans="1:7" ht="12.75">
      <c r="A59" s="67" t="s">
        <v>230</v>
      </c>
      <c r="B59" s="33" t="s">
        <v>227</v>
      </c>
      <c r="C59" s="5" t="s">
        <v>25</v>
      </c>
      <c r="D59" s="52">
        <v>497.41</v>
      </c>
      <c r="E59" s="53">
        <v>1289.1</v>
      </c>
      <c r="F59" s="54">
        <v>628.07</v>
      </c>
      <c r="G59" s="42">
        <f t="shared" si="1"/>
        <v>0.4872158870529828</v>
      </c>
    </row>
    <row r="60" spans="1:7" ht="12.75">
      <c r="A60" s="67" t="s">
        <v>231</v>
      </c>
      <c r="B60" s="33" t="s">
        <v>228</v>
      </c>
      <c r="C60" s="5" t="s">
        <v>25</v>
      </c>
      <c r="D60" s="52">
        <v>6996.32</v>
      </c>
      <c r="E60" s="53">
        <v>7726</v>
      </c>
      <c r="F60" s="54">
        <v>15999.048</v>
      </c>
      <c r="G60" s="42">
        <f t="shared" si="1"/>
        <v>2.070806109241522</v>
      </c>
    </row>
    <row r="61" spans="1:7" ht="12.75">
      <c r="A61" s="67" t="s">
        <v>232</v>
      </c>
      <c r="B61" s="33" t="s">
        <v>229</v>
      </c>
      <c r="C61" s="5" t="s">
        <v>25</v>
      </c>
      <c r="D61" s="52">
        <v>390.43</v>
      </c>
      <c r="E61" s="53">
        <v>727</v>
      </c>
      <c r="F61" s="54">
        <f>478.68+268.34</f>
        <v>747.02</v>
      </c>
      <c r="G61" s="42">
        <f t="shared" si="1"/>
        <v>1.0275378266850068</v>
      </c>
    </row>
    <row r="62" spans="1:7" ht="12.75">
      <c r="A62" s="67" t="s">
        <v>88</v>
      </c>
      <c r="B62" s="4" t="s">
        <v>233</v>
      </c>
      <c r="C62" s="5" t="s">
        <v>25</v>
      </c>
      <c r="D62" s="52">
        <v>36422.23</v>
      </c>
      <c r="E62" s="53">
        <v>62943.9</v>
      </c>
      <c r="F62" s="54">
        <v>55070.499</v>
      </c>
      <c r="G62" s="42">
        <f t="shared" si="1"/>
        <v>0.8749139948430269</v>
      </c>
    </row>
    <row r="63" spans="1:7" ht="12.75">
      <c r="A63" s="67" t="s">
        <v>90</v>
      </c>
      <c r="B63" s="4" t="s">
        <v>234</v>
      </c>
      <c r="C63" s="5"/>
      <c r="D63" s="52"/>
      <c r="E63" s="53"/>
      <c r="F63" s="54"/>
      <c r="G63" s="42"/>
    </row>
    <row r="64" spans="1:7" ht="12.75">
      <c r="A64" s="67" t="s">
        <v>92</v>
      </c>
      <c r="B64" s="4" t="s">
        <v>72</v>
      </c>
      <c r="C64" s="5" t="s">
        <v>25</v>
      </c>
      <c r="D64" s="53">
        <v>38325.16</v>
      </c>
      <c r="E64" s="53">
        <f>(E49+E50+E68+E69+E70+E71+E72)/0.8*0.2</f>
        <v>51224.9825</v>
      </c>
      <c r="F64" s="54">
        <f>(F49+F50+F68+F69+F70+F71+F72)/0.8*0.2</f>
        <v>65379.28699999999</v>
      </c>
      <c r="G64" s="42">
        <f t="shared" si="1"/>
        <v>1.2763164340758923</v>
      </c>
    </row>
    <row r="65" spans="1:7" ht="12.75">
      <c r="A65" s="70" t="s">
        <v>94</v>
      </c>
      <c r="B65" s="76" t="s">
        <v>235</v>
      </c>
      <c r="C65" s="77" t="s">
        <v>25</v>
      </c>
      <c r="D65" s="52">
        <v>0</v>
      </c>
      <c r="E65" s="53">
        <v>0</v>
      </c>
      <c r="F65" s="54">
        <v>710.25</v>
      </c>
      <c r="G65" s="38" t="s">
        <v>6</v>
      </c>
    </row>
    <row r="66" spans="1:7" ht="12.75">
      <c r="A66" s="70" t="s">
        <v>96</v>
      </c>
      <c r="B66" s="4" t="s">
        <v>81</v>
      </c>
      <c r="C66" s="5" t="s">
        <v>25</v>
      </c>
      <c r="D66" s="52">
        <v>42924.86</v>
      </c>
      <c r="E66" s="53">
        <v>48479.4</v>
      </c>
      <c r="F66" s="54">
        <v>79179.108</v>
      </c>
      <c r="G66" s="42">
        <f t="shared" si="1"/>
        <v>1.6332526392653373</v>
      </c>
    </row>
    <row r="67" spans="1:7" ht="12.75">
      <c r="A67" s="68"/>
      <c r="B67" s="4" t="s">
        <v>166</v>
      </c>
      <c r="C67" s="5" t="s">
        <v>25</v>
      </c>
      <c r="D67" s="52">
        <v>24041.489</v>
      </c>
      <c r="E67" s="52">
        <v>28479.4</v>
      </c>
      <c r="F67" s="54">
        <f>F66-F68</f>
        <v>54793.51199999999</v>
      </c>
      <c r="G67" s="42">
        <f t="shared" si="1"/>
        <v>1.923970027458443</v>
      </c>
    </row>
    <row r="68" spans="1:7" ht="12.75">
      <c r="A68" s="68"/>
      <c r="B68" s="4" t="s">
        <v>167</v>
      </c>
      <c r="C68" s="5" t="s">
        <v>25</v>
      </c>
      <c r="D68" s="52">
        <f>D66-D67</f>
        <v>18883.371</v>
      </c>
      <c r="E68" s="53">
        <f>E66-E67</f>
        <v>20000</v>
      </c>
      <c r="F68" s="54">
        <v>24385.596</v>
      </c>
      <c r="G68" s="42">
        <f t="shared" si="1"/>
        <v>1.2192798</v>
      </c>
    </row>
    <row r="69" spans="1:7" ht="12.75">
      <c r="A69" s="70" t="s">
        <v>237</v>
      </c>
      <c r="B69" s="4" t="s">
        <v>236</v>
      </c>
      <c r="C69" s="5" t="s">
        <v>25</v>
      </c>
      <c r="D69" s="55"/>
      <c r="E69" s="53"/>
      <c r="F69" s="60"/>
      <c r="G69" s="42"/>
    </row>
    <row r="70" spans="1:9" ht="12.75">
      <c r="A70" s="70" t="s">
        <v>238</v>
      </c>
      <c r="B70" s="4" t="s">
        <v>241</v>
      </c>
      <c r="C70" s="5" t="s">
        <v>25</v>
      </c>
      <c r="D70" s="55">
        <v>126452.13</v>
      </c>
      <c r="E70" s="53">
        <v>176698.43</v>
      </c>
      <c r="F70" s="53">
        <v>226612.63199999998</v>
      </c>
      <c r="G70" s="42">
        <f t="shared" si="1"/>
        <v>1.282482430658835</v>
      </c>
      <c r="I70" s="73"/>
    </row>
    <row r="71" spans="1:7" ht="12.75">
      <c r="A71" s="70" t="s">
        <v>239</v>
      </c>
      <c r="B71" s="4" t="s">
        <v>89</v>
      </c>
      <c r="C71" s="5" t="s">
        <v>25</v>
      </c>
      <c r="D71" s="55">
        <v>0</v>
      </c>
      <c r="E71" s="53">
        <v>0</v>
      </c>
      <c r="F71" s="60">
        <v>0</v>
      </c>
      <c r="G71" s="42"/>
    </row>
    <row r="72" spans="1:7" ht="12.75">
      <c r="A72" s="70" t="s">
        <v>240</v>
      </c>
      <c r="B72" s="4" t="s">
        <v>243</v>
      </c>
      <c r="C72" s="5" t="s">
        <v>25</v>
      </c>
      <c r="D72" s="55">
        <v>0</v>
      </c>
      <c r="E72" s="53">
        <v>0</v>
      </c>
      <c r="F72" s="60">
        <v>0</v>
      </c>
      <c r="G72" s="42"/>
    </row>
    <row r="73" spans="1:7" ht="12.75">
      <c r="A73" s="68"/>
      <c r="B73" s="4"/>
      <c r="C73" s="5"/>
      <c r="D73" s="55"/>
      <c r="E73" s="53"/>
      <c r="F73" s="60"/>
      <c r="G73" s="42"/>
    </row>
    <row r="74" spans="1:7" ht="12.75">
      <c r="A74" s="68"/>
      <c r="B74" s="7" t="s">
        <v>242</v>
      </c>
      <c r="C74" s="8" t="s">
        <v>25</v>
      </c>
      <c r="D74" s="61">
        <f>D55+D56+D57+D58+D62+D63+D64+D65+D66+D69+D70+D71+D72</f>
        <v>336095.60000000003</v>
      </c>
      <c r="E74" s="61">
        <f>E55+E56+E57+E58+E62+E63+E64+E65+E66+E69+E70+E71+E72</f>
        <v>438207.65249999997</v>
      </c>
      <c r="F74" s="61">
        <f>F55+F56+F57+F58+F62+F63+F64+F65+F66+F69+F70+F71+F72</f>
        <v>537151.7339999999</v>
      </c>
      <c r="G74" s="42">
        <f t="shared" si="1"/>
        <v>1.225792682842297</v>
      </c>
    </row>
    <row r="75" spans="1:7" ht="12.75">
      <c r="A75" s="68"/>
      <c r="B75" s="7"/>
      <c r="C75" s="8"/>
      <c r="D75" s="55"/>
      <c r="E75" s="62"/>
      <c r="F75" s="60"/>
      <c r="G75" s="42"/>
    </row>
    <row r="76" spans="1:7" ht="12.75">
      <c r="A76" s="68"/>
      <c r="B76" s="4"/>
      <c r="C76" s="8"/>
      <c r="D76" s="63"/>
      <c r="E76" s="55"/>
      <c r="F76" s="60"/>
      <c r="G76" s="42"/>
    </row>
    <row r="77" spans="1:7" ht="12.75">
      <c r="A77" s="68" t="s">
        <v>94</v>
      </c>
      <c r="B77" s="7" t="s">
        <v>95</v>
      </c>
      <c r="C77" s="8" t="s">
        <v>25</v>
      </c>
      <c r="D77" s="58">
        <f>D52+D74</f>
        <v>626659.8200000001</v>
      </c>
      <c r="E77" s="58">
        <f>E52+E74</f>
        <v>787628.0025</v>
      </c>
      <c r="F77" s="58">
        <f>F52+F74</f>
        <v>905741</v>
      </c>
      <c r="G77" s="42">
        <f t="shared" si="1"/>
        <v>1.1499603837409273</v>
      </c>
    </row>
    <row r="78" spans="1:7" ht="21.75" customHeight="1">
      <c r="A78" s="68"/>
      <c r="B78" s="7"/>
      <c r="C78" s="72"/>
      <c r="D78" s="52"/>
      <c r="E78" s="53"/>
      <c r="F78" s="60"/>
      <c r="G78" s="20"/>
    </row>
    <row r="79" spans="1:7" ht="54.75" customHeight="1">
      <c r="A79" s="68" t="s">
        <v>96</v>
      </c>
      <c r="B79" s="7" t="s">
        <v>97</v>
      </c>
      <c r="C79" s="8" t="s">
        <v>25</v>
      </c>
      <c r="D79" s="63">
        <v>592320.43</v>
      </c>
      <c r="E79" s="62"/>
      <c r="F79" s="60"/>
      <c r="G79" s="20"/>
    </row>
    <row r="80" spans="1:7" ht="12.75">
      <c r="A80" s="69"/>
      <c r="B80" s="4"/>
      <c r="C80" s="5"/>
      <c r="D80" s="15"/>
      <c r="E80" s="20"/>
      <c r="F80" s="35"/>
      <c r="G80" s="20"/>
    </row>
    <row r="81" spans="1:7" ht="12.75">
      <c r="A81" s="101" t="s">
        <v>98</v>
      </c>
      <c r="B81" s="102"/>
      <c r="C81" s="102"/>
      <c r="D81" s="11"/>
      <c r="E81" s="11"/>
      <c r="F81" s="39"/>
      <c r="G81" s="39"/>
    </row>
    <row r="82" spans="1:7" ht="12.75">
      <c r="A82" s="68" t="s">
        <v>99</v>
      </c>
      <c r="B82" s="4" t="s">
        <v>100</v>
      </c>
      <c r="C82" s="5" t="s">
        <v>25</v>
      </c>
      <c r="D82" s="6"/>
      <c r="E82" s="10"/>
      <c r="F82" s="86"/>
      <c r="G82" s="10"/>
    </row>
    <row r="83" spans="1:7" ht="12.75">
      <c r="A83" s="68" t="s">
        <v>101</v>
      </c>
      <c r="B83" s="4" t="s">
        <v>102</v>
      </c>
      <c r="C83" s="5" t="s">
        <v>25</v>
      </c>
      <c r="D83" s="6"/>
      <c r="E83" s="10"/>
      <c r="F83" s="86"/>
      <c r="G83" s="10"/>
    </row>
    <row r="84" spans="1:7" ht="12.75">
      <c r="A84" s="68" t="s">
        <v>103</v>
      </c>
      <c r="B84" s="4" t="s">
        <v>104</v>
      </c>
      <c r="C84" s="5" t="s">
        <v>12</v>
      </c>
      <c r="D84" s="6">
        <v>12</v>
      </c>
      <c r="E84" s="10">
        <v>11</v>
      </c>
      <c r="F84" s="86">
        <v>11</v>
      </c>
      <c r="G84" s="10"/>
    </row>
    <row r="85" spans="1:7" ht="25.5">
      <c r="A85" s="68" t="s">
        <v>105</v>
      </c>
      <c r="B85" s="4" t="s">
        <v>106</v>
      </c>
      <c r="C85" s="5" t="s">
        <v>25</v>
      </c>
      <c r="D85" s="6"/>
      <c r="E85" s="10"/>
      <c r="F85" s="86"/>
      <c r="G85" s="10"/>
    </row>
    <row r="86" spans="1:7" ht="12.75">
      <c r="A86" s="68" t="s">
        <v>107</v>
      </c>
      <c r="B86" s="4" t="s">
        <v>108</v>
      </c>
      <c r="C86" s="5" t="s">
        <v>109</v>
      </c>
      <c r="D86" s="6">
        <v>35</v>
      </c>
      <c r="E86" s="10">
        <v>35</v>
      </c>
      <c r="F86" s="86">
        <v>35</v>
      </c>
      <c r="G86" s="10"/>
    </row>
    <row r="87" spans="1:7" ht="51">
      <c r="A87" s="68" t="s">
        <v>110</v>
      </c>
      <c r="B87" s="4" t="s">
        <v>111</v>
      </c>
      <c r="C87" s="5" t="s">
        <v>25</v>
      </c>
      <c r="D87" s="6"/>
      <c r="E87" s="10"/>
      <c r="F87" s="86"/>
      <c r="G87" s="10"/>
    </row>
    <row r="88" spans="1:7" ht="63.75">
      <c r="A88" s="68" t="s">
        <v>112</v>
      </c>
      <c r="B88" s="4" t="s">
        <v>113</v>
      </c>
      <c r="C88" s="5" t="s">
        <v>25</v>
      </c>
      <c r="D88" s="6"/>
      <c r="E88" s="10"/>
      <c r="F88" s="86"/>
      <c r="G88" s="10"/>
    </row>
    <row r="89" spans="1:7" ht="12.75">
      <c r="A89" s="68" t="s">
        <v>114</v>
      </c>
      <c r="B89" s="4" t="s">
        <v>115</v>
      </c>
      <c r="C89" s="5" t="s">
        <v>25</v>
      </c>
      <c r="D89" s="6">
        <v>34463</v>
      </c>
      <c r="E89" s="10">
        <v>36496.4</v>
      </c>
      <c r="F89" s="86">
        <v>38467.2</v>
      </c>
      <c r="G89" s="10"/>
    </row>
    <row r="90" spans="1:7" ht="12.75">
      <c r="A90" s="68" t="s">
        <v>116</v>
      </c>
      <c r="B90" s="4" t="s">
        <v>117</v>
      </c>
      <c r="C90" s="5" t="s">
        <v>12</v>
      </c>
      <c r="D90" s="21">
        <v>0.0617</v>
      </c>
      <c r="E90" s="93">
        <v>0.0616</v>
      </c>
      <c r="F90" s="94">
        <v>0.0488</v>
      </c>
      <c r="G90" s="10"/>
    </row>
    <row r="91" spans="1:7" ht="12.75">
      <c r="A91" s="68" t="s">
        <v>118</v>
      </c>
      <c r="B91" s="4" t="s">
        <v>119</v>
      </c>
      <c r="C91" s="5" t="s">
        <v>25</v>
      </c>
      <c r="D91" s="6">
        <v>62400.4</v>
      </c>
      <c r="E91" s="10">
        <v>-59592.1</v>
      </c>
      <c r="F91" s="86">
        <v>-126770.1</v>
      </c>
      <c r="G91" s="10"/>
    </row>
    <row r="92" spans="1:7" ht="12.75">
      <c r="A92" s="68"/>
      <c r="B92" s="4"/>
      <c r="C92" s="5"/>
      <c r="D92" s="6"/>
      <c r="E92" s="10"/>
      <c r="F92" s="86"/>
      <c r="G92" s="10"/>
    </row>
    <row r="93" spans="1:7" ht="12.75">
      <c r="A93" s="68" t="s">
        <v>120</v>
      </c>
      <c r="B93" s="4" t="s">
        <v>121</v>
      </c>
      <c r="C93" s="5" t="s">
        <v>12</v>
      </c>
      <c r="D93" s="21">
        <v>0.12</v>
      </c>
      <c r="E93" s="97">
        <f>'[1]Расчет НВВ по RAB (2011-2017)'!$J$44</f>
        <v>0.11</v>
      </c>
      <c r="F93" s="97">
        <f>'[1]Расчет НВВ по RAB (2011-2017)'!$J$44</f>
        <v>0.11</v>
      </c>
      <c r="G93" s="97"/>
    </row>
    <row r="94" spans="1:7" ht="12.75">
      <c r="A94" s="68"/>
      <c r="B94" s="4"/>
      <c r="C94" s="5"/>
      <c r="D94" s="6"/>
      <c r="E94" s="10"/>
      <c r="F94" s="86"/>
      <c r="G94" s="10"/>
    </row>
    <row r="95" spans="1:7" ht="12.75">
      <c r="A95" s="68" t="s">
        <v>122</v>
      </c>
      <c r="B95" s="4" t="s">
        <v>123</v>
      </c>
      <c r="C95" s="5" t="s">
        <v>25</v>
      </c>
      <c r="D95" s="6"/>
      <c r="E95" s="10"/>
      <c r="F95" s="86"/>
      <c r="G95" s="10"/>
    </row>
    <row r="96" spans="1:7" ht="12.75">
      <c r="A96" s="68" t="s">
        <v>124</v>
      </c>
      <c r="B96" s="4" t="s">
        <v>125</v>
      </c>
      <c r="C96" s="5" t="s">
        <v>25</v>
      </c>
      <c r="D96" s="6"/>
      <c r="E96" s="10"/>
      <c r="F96" s="86"/>
      <c r="G96" s="10"/>
    </row>
    <row r="97" spans="1:7" ht="12.75">
      <c r="A97" s="68" t="s">
        <v>126</v>
      </c>
      <c r="B97" s="4" t="s">
        <v>127</v>
      </c>
      <c r="C97" s="5" t="s">
        <v>12</v>
      </c>
      <c r="D97" s="6"/>
      <c r="E97" s="10"/>
      <c r="F97" s="86"/>
      <c r="G97" s="10"/>
    </row>
    <row r="98" spans="1:7" ht="12.75">
      <c r="A98" s="68" t="s">
        <v>128</v>
      </c>
      <c r="B98" s="4" t="s">
        <v>129</v>
      </c>
      <c r="C98" s="5"/>
      <c r="D98" s="6"/>
      <c r="E98" s="10"/>
      <c r="F98" s="86"/>
      <c r="G98" s="10"/>
    </row>
    <row r="99" spans="1:7" ht="12.75">
      <c r="A99" s="68" t="s">
        <v>130</v>
      </c>
      <c r="B99" s="4" t="s">
        <v>131</v>
      </c>
      <c r="C99" s="5" t="s">
        <v>25</v>
      </c>
      <c r="D99" s="6">
        <v>4862</v>
      </c>
      <c r="E99" s="10">
        <v>4862</v>
      </c>
      <c r="F99" s="86">
        <v>4862</v>
      </c>
      <c r="G99" s="10"/>
    </row>
    <row r="100" spans="1:7" ht="38.25">
      <c r="A100" s="68" t="s">
        <v>132</v>
      </c>
      <c r="B100" s="4" t="s">
        <v>133</v>
      </c>
      <c r="C100" s="5"/>
      <c r="D100" s="6">
        <v>91273.07</v>
      </c>
      <c r="E100" s="10"/>
      <c r="F100" s="86"/>
      <c r="G100" s="10"/>
    </row>
    <row r="101" spans="1:7" ht="12.75">
      <c r="A101" s="69"/>
      <c r="B101" s="4"/>
      <c r="C101" s="5"/>
      <c r="D101" s="6"/>
      <c r="E101" s="20"/>
      <c r="F101" s="35"/>
      <c r="G101" s="20"/>
    </row>
    <row r="102" spans="1:7" ht="12.75">
      <c r="A102" s="101" t="s">
        <v>134</v>
      </c>
      <c r="B102" s="102"/>
      <c r="C102" s="102"/>
      <c r="D102" s="11"/>
      <c r="E102" s="11"/>
      <c r="F102" s="39"/>
      <c r="G102" s="39"/>
    </row>
    <row r="103" spans="1:7" ht="12.75">
      <c r="A103" s="68" t="s">
        <v>135</v>
      </c>
      <c r="B103" s="4" t="s">
        <v>136</v>
      </c>
      <c r="C103" s="5" t="s">
        <v>137</v>
      </c>
      <c r="D103" s="6">
        <v>864.63</v>
      </c>
      <c r="E103" s="10">
        <v>881.44</v>
      </c>
      <c r="F103" s="86">
        <v>882.28</v>
      </c>
      <c r="G103" s="30">
        <f>F103/E103</f>
        <v>1.0009529860228716</v>
      </c>
    </row>
    <row r="104" spans="1:7" ht="25.5">
      <c r="A104" s="68" t="s">
        <v>138</v>
      </c>
      <c r="B104" s="4" t="s">
        <v>139</v>
      </c>
      <c r="C104" s="5" t="s">
        <v>12</v>
      </c>
      <c r="D104" s="93">
        <f>D105/D103</f>
        <v>0.09290679250083851</v>
      </c>
      <c r="E104" s="93">
        <f>E105/E103</f>
        <v>0.0931543837357052</v>
      </c>
      <c r="F104" s="94">
        <f>F105/F103</f>
        <v>0.09281633948406402</v>
      </c>
      <c r="G104" s="30">
        <f>F104/E104</f>
        <v>0.9963711396277359</v>
      </c>
    </row>
    <row r="105" spans="1:7" ht="25.5">
      <c r="A105" s="68" t="s">
        <v>140</v>
      </c>
      <c r="B105" s="4" t="s">
        <v>141</v>
      </c>
      <c r="C105" s="5" t="s">
        <v>137</v>
      </c>
      <c r="D105" s="6">
        <v>80.33</v>
      </c>
      <c r="E105" s="10">
        <v>82.11</v>
      </c>
      <c r="F105" s="86">
        <v>81.89</v>
      </c>
      <c r="G105" s="30">
        <f>F105/E105</f>
        <v>0.9973206673973938</v>
      </c>
    </row>
    <row r="106" spans="1:7" ht="12.75">
      <c r="A106" s="68" t="s">
        <v>142</v>
      </c>
      <c r="B106" s="4" t="s">
        <v>143</v>
      </c>
      <c r="C106" s="5" t="s">
        <v>144</v>
      </c>
      <c r="D106" s="6"/>
      <c r="E106" s="10"/>
      <c r="F106" s="86"/>
      <c r="G106" s="10"/>
    </row>
    <row r="107" spans="1:7" ht="12.75">
      <c r="A107" s="68" t="s">
        <v>145</v>
      </c>
      <c r="B107" s="4" t="s">
        <v>146</v>
      </c>
      <c r="C107" s="5" t="s">
        <v>144</v>
      </c>
      <c r="D107" s="6"/>
      <c r="E107" s="10"/>
      <c r="F107" s="86"/>
      <c r="G107" s="10"/>
    </row>
    <row r="108" spans="1:7" ht="12.75">
      <c r="A108" s="68" t="s">
        <v>147</v>
      </c>
      <c r="B108" s="4" t="s">
        <v>148</v>
      </c>
      <c r="C108" s="5" t="s">
        <v>144</v>
      </c>
      <c r="D108" s="6"/>
      <c r="E108" s="10"/>
      <c r="F108" s="86"/>
      <c r="G108" s="10"/>
    </row>
    <row r="109" spans="1:7" ht="12.75">
      <c r="A109" s="68" t="s">
        <v>149</v>
      </c>
      <c r="B109" s="4" t="s">
        <v>150</v>
      </c>
      <c r="C109" s="5" t="s">
        <v>144</v>
      </c>
      <c r="D109" s="6"/>
      <c r="E109" s="10"/>
      <c r="F109" s="86"/>
      <c r="G109" s="10"/>
    </row>
    <row r="110" spans="1:7" ht="25.5">
      <c r="A110" s="68" t="s">
        <v>151</v>
      </c>
      <c r="B110" s="4" t="s">
        <v>152</v>
      </c>
      <c r="C110" s="5" t="s">
        <v>25</v>
      </c>
      <c r="D110" s="12">
        <v>507732.36</v>
      </c>
      <c r="E110" s="10"/>
      <c r="F110" s="86"/>
      <c r="G110" s="10"/>
    </row>
    <row r="111" spans="1:7" ht="25.5">
      <c r="A111" s="68" t="s">
        <v>153</v>
      </c>
      <c r="B111" s="4" t="s">
        <v>141</v>
      </c>
      <c r="C111" s="5" t="s">
        <v>12</v>
      </c>
      <c r="D111" s="6"/>
      <c r="E111" s="10"/>
      <c r="F111" s="86"/>
      <c r="G111" s="10"/>
    </row>
    <row r="112" spans="1:7" ht="12.75">
      <c r="A112" s="68" t="s">
        <v>154</v>
      </c>
      <c r="B112" s="4" t="s">
        <v>143</v>
      </c>
      <c r="C112" s="5" t="s">
        <v>12</v>
      </c>
      <c r="D112" s="6"/>
      <c r="E112" s="10"/>
      <c r="F112" s="86"/>
      <c r="G112" s="10"/>
    </row>
    <row r="113" spans="1:7" ht="12.75">
      <c r="A113" s="68" t="s">
        <v>155</v>
      </c>
      <c r="B113" s="4" t="s">
        <v>146</v>
      </c>
      <c r="C113" s="5" t="s">
        <v>12</v>
      </c>
      <c r="D113" s="6"/>
      <c r="E113" s="10"/>
      <c r="F113" s="86"/>
      <c r="G113" s="10"/>
    </row>
    <row r="114" spans="1:7" ht="12.75">
      <c r="A114" s="68" t="s">
        <v>156</v>
      </c>
      <c r="B114" s="4" t="s">
        <v>148</v>
      </c>
      <c r="C114" s="5" t="s">
        <v>12</v>
      </c>
      <c r="D114" s="6"/>
      <c r="E114" s="10"/>
      <c r="F114" s="86"/>
      <c r="G114" s="10"/>
    </row>
    <row r="115" spans="1:7" ht="12.75">
      <c r="A115" s="68" t="s">
        <v>157</v>
      </c>
      <c r="B115" s="4" t="s">
        <v>150</v>
      </c>
      <c r="C115" s="5" t="s">
        <v>12</v>
      </c>
      <c r="D115" s="6"/>
      <c r="E115" s="10"/>
      <c r="F115" s="86"/>
      <c r="G115" s="10"/>
    </row>
    <row r="116" spans="1:7" ht="26.25" thickBot="1">
      <c r="A116" s="71" t="s">
        <v>158</v>
      </c>
      <c r="B116" s="17" t="s">
        <v>152</v>
      </c>
      <c r="C116" s="18" t="s">
        <v>12</v>
      </c>
      <c r="D116" s="19"/>
      <c r="E116" s="95"/>
      <c r="F116" s="96"/>
      <c r="G116" s="95"/>
    </row>
  </sheetData>
  <mergeCells count="13">
    <mergeCell ref="D4:D6"/>
    <mergeCell ref="A81:C81"/>
    <mergeCell ref="D54:F54"/>
    <mergeCell ref="D19:F19"/>
    <mergeCell ref="D7:F7"/>
    <mergeCell ref="F4:G4"/>
    <mergeCell ref="A102:C102"/>
    <mergeCell ref="A4:A6"/>
    <mergeCell ref="B4:B6"/>
    <mergeCell ref="C4:C6"/>
    <mergeCell ref="A7:C7"/>
    <mergeCell ref="A19:C19"/>
    <mergeCell ref="A54:C54"/>
  </mergeCells>
  <dataValidations count="1">
    <dataValidation type="decimal" allowBlank="1" showInputMessage="1" showErrorMessage="1" error="Ввведеное значение неверно" sqref="F8:F9 F11:F14">
      <formula1>-1000000000000000</formula1>
      <formula2>1000000000000000</formula2>
    </dataValidation>
  </dataValidations>
  <printOptions/>
  <pageMargins left="0.41" right="0.16" top="0.3" bottom="0.17" header="0.5" footer="0.4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plan1</cp:lastModifiedBy>
  <cp:lastPrinted>2013-04-24T08:19:36Z</cp:lastPrinted>
  <dcterms:created xsi:type="dcterms:W3CDTF">2013-03-12T04:32:28Z</dcterms:created>
  <dcterms:modified xsi:type="dcterms:W3CDTF">2013-04-25T04:06:46Z</dcterms:modified>
  <cp:category/>
  <cp:version/>
  <cp:contentType/>
  <cp:contentStatus/>
</cp:coreProperties>
</file>